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C90BE7D8-F91D-4A86-9D26-9E79333A114A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<sst xmlns="http://schemas.openxmlformats.org/spreadsheetml/2006/main" count="1114" uniqueCount="272">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</sst>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1055374</v>
      </c>
    </row>
    <row r="8" spans="1:3" ht="15" customHeight="1" x14ac:dyDescent="0.25">
      <c r="B8" s="7" t="s">
        <v>106</v>
      </c>
      <c r="C8" s="66">
        <v>1.6E-2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0.74188087463378904</v>
      </c>
    </row>
    <row r="11" spans="1:3" ht="15" customHeight="1" x14ac:dyDescent="0.25">
      <c r="B11" s="7" t="s">
        <v>108</v>
      </c>
      <c r="C11" s="66">
        <v>0.92900000000000005</v>
      </c>
    </row>
    <row r="12" spans="1:3" ht="15" customHeight="1" x14ac:dyDescent="0.25">
      <c r="B12" s="7" t="s">
        <v>109</v>
      </c>
      <c r="C12" s="66">
        <v>0.7340000000000001</v>
      </c>
    </row>
    <row r="13" spans="1:3" ht="15" customHeight="1" x14ac:dyDescent="0.25">
      <c r="B13" s="7" t="s">
        <v>110</v>
      </c>
      <c r="C13" s="66">
        <v>0.159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0.19980000000000001</v>
      </c>
    </row>
    <row r="24" spans="1:3" ht="15" customHeight="1" x14ac:dyDescent="0.25">
      <c r="B24" s="20" t="s">
        <v>102</v>
      </c>
      <c r="C24" s="67">
        <v>0.54990000000000006</v>
      </c>
    </row>
    <row r="25" spans="1:3" ht="15" customHeight="1" x14ac:dyDescent="0.25">
      <c r="B25" s="20" t="s">
        <v>103</v>
      </c>
      <c r="C25" s="67">
        <v>0.2286</v>
      </c>
    </row>
    <row r="26" spans="1:3" ht="15" customHeight="1" x14ac:dyDescent="0.25">
      <c r="B26" s="20" t="s">
        <v>104</v>
      </c>
      <c r="C26" s="67">
        <v>2.1700000000000001E-2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0.33799999999999997</v>
      </c>
    </row>
    <row r="30" spans="1:3" ht="14.25" customHeight="1" x14ac:dyDescent="0.25">
      <c r="B30" s="30" t="s">
        <v>76</v>
      </c>
      <c r="C30" s="69">
        <v>7.5999999999999998E-2</v>
      </c>
    </row>
    <row r="31" spans="1:3" ht="14.25" customHeight="1" x14ac:dyDescent="0.25">
      <c r="B31" s="30" t="s">
        <v>77</v>
      </c>
      <c r="C31" s="69">
        <v>9.5000000000000001E-2</v>
      </c>
    </row>
    <row r="32" spans="1:3" ht="14.25" customHeight="1" x14ac:dyDescent="0.25">
      <c r="B32" s="30" t="s">
        <v>78</v>
      </c>
      <c r="C32" s="69">
        <v>0.49099999998509886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20.100000000000001</v>
      </c>
    </row>
    <row r="38" spans="1:5" ht="15" customHeight="1" x14ac:dyDescent="0.25">
      <c r="B38" s="16" t="s">
        <v>91</v>
      </c>
      <c r="C38" s="68">
        <v>25</v>
      </c>
      <c r="D38" s="17"/>
      <c r="E38" s="18"/>
    </row>
    <row r="39" spans="1:5" ht="15" customHeight="1" x14ac:dyDescent="0.25">
      <c r="B39" s="16" t="s">
        <v>90</v>
      </c>
      <c r="C39" s="68">
        <v>29.9</v>
      </c>
      <c r="D39" s="17"/>
      <c r="E39" s="17"/>
    </row>
    <row r="40" spans="1:5" ht="15" customHeight="1" x14ac:dyDescent="0.25">
      <c r="B40" s="16" t="s">
        <v>171</v>
      </c>
      <c r="C40" s="68">
        <v>0.92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2.2460000000000001E-2</v>
      </c>
      <c r="D45" s="17"/>
    </row>
    <row r="46" spans="1:5" ht="15.75" customHeight="1" x14ac:dyDescent="0.25">
      <c r="B46" s="16" t="s">
        <v>11</v>
      </c>
      <c r="C46" s="67">
        <v>8.5239999999999996E-2</v>
      </c>
      <c r="D46" s="17"/>
    </row>
    <row r="47" spans="1:5" ht="15.75" customHeight="1" x14ac:dyDescent="0.25">
      <c r="B47" s="16" t="s">
        <v>12</v>
      </c>
      <c r="C47" s="67">
        <v>0.11111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0.78118999999999994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2.3566718135375</v>
      </c>
      <c r="D51" s="17"/>
    </row>
    <row r="52" spans="1:4" ht="15" customHeight="1" x14ac:dyDescent="0.25">
      <c r="B52" s="16" t="s">
        <v>125</v>
      </c>
      <c r="C52" s="65">
        <v>2.54730635039</v>
      </c>
    </row>
    <row r="53" spans="1:4" ht="15.75" customHeight="1" x14ac:dyDescent="0.25">
      <c r="B53" s="16" t="s">
        <v>126</v>
      </c>
      <c r="C53" s="65">
        <v>2.54730635039</v>
      </c>
    </row>
    <row r="54" spans="1:4" ht="15.75" customHeight="1" x14ac:dyDescent="0.25">
      <c r="B54" s="16" t="s">
        <v>127</v>
      </c>
      <c r="C54" s="65">
        <v>2.1548900888000002</v>
      </c>
    </row>
    <row r="55" spans="1:4" ht="15.75" customHeight="1" x14ac:dyDescent="0.25">
      <c r="B55" s="16" t="s">
        <v>128</v>
      </c>
      <c r="C55" s="65">
        <v>2.1548900888000002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0.50025217970728575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2.3566718135375</v>
      </c>
      <c r="C2" s="26">
        <f>'Baseline year population inputs'!C52</f>
        <v>2.54730635039</v>
      </c>
      <c r="D2" s="26">
        <f>'Baseline year population inputs'!C53</f>
        <v>2.54730635039</v>
      </c>
      <c r="E2" s="26">
        <f>'Baseline year population inputs'!C54</f>
        <v>2.1548900888000002</v>
      </c>
      <c r="F2" s="26">
        <f>'Baseline year population inputs'!C55</f>
        <v>2.1548900888000002</v>
      </c>
    </row>
    <row r="3" spans="1:6" ht="15.75" customHeight="1" x14ac:dyDescent="0.25">
      <c r="A3" s="3" t="s">
        <v>65</v>
      </c>
      <c r="B3" s="26">
        <f>frac_mam_1month * 2.6</f>
        <v>9.5940000000000011E-2</v>
      </c>
      <c r="C3" s="26">
        <f>frac_mam_1_5months * 2.6</f>
        <v>9.5940000000000011E-2</v>
      </c>
      <c r="D3" s="26">
        <f>frac_mam_6_11months * 2.6</f>
        <v>4.8360000000000007E-2</v>
      </c>
      <c r="E3" s="26">
        <f>frac_mam_12_23months * 2.6</f>
        <v>2.8080000000000001E-2</v>
      </c>
      <c r="F3" s="26">
        <f>frac_mam_24_59months * 2.6</f>
        <v>3.5100000000000006E-2</v>
      </c>
    </row>
    <row r="4" spans="1:6" ht="15.75" customHeight="1" x14ac:dyDescent="0.25">
      <c r="A4" s="3" t="s">
        <v>66</v>
      </c>
      <c r="B4" s="26">
        <f>frac_sam_1month * 2.6</f>
        <v>8.294E-2</v>
      </c>
      <c r="C4" s="26">
        <f>frac_sam_1_5months * 2.6</f>
        <v>8.294E-2</v>
      </c>
      <c r="D4" s="26">
        <f>frac_sam_6_11months * 2.6</f>
        <v>3.0694299999999997E-3</v>
      </c>
      <c r="E4" s="26">
        <f>frac_sam_12_23months * 2.6</f>
        <v>1.4801514000000002E-2</v>
      </c>
      <c r="F4" s="26">
        <f>frac_sam_24_59months * 2.6</f>
        <v>1.9815119999999999E-2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1.6E-2</v>
      </c>
      <c r="E2" s="93">
        <f>food_insecure</f>
        <v>1.6E-2</v>
      </c>
      <c r="F2" s="93">
        <f>food_insecure</f>
        <v>1.6E-2</v>
      </c>
      <c r="G2" s="93">
        <f>food_insecure</f>
        <v>1.6E-2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1.6E-2</v>
      </c>
      <c r="F5" s="93">
        <f>food_insecure</f>
        <v>1.6E-2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2.3566718135375</v>
      </c>
      <c r="D7" s="93">
        <f>diarrhoea_1_5mo</f>
        <v>2.54730635039</v>
      </c>
      <c r="E7" s="93">
        <f>diarrhoea_6_11mo</f>
        <v>2.54730635039</v>
      </c>
      <c r="F7" s="93">
        <f>diarrhoea_12_23mo</f>
        <v>2.1548900888000002</v>
      </c>
      <c r="G7" s="93">
        <f>diarrhoea_24_59mo</f>
        <v>2.1548900888000002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1.6E-2</v>
      </c>
      <c r="F8" s="93">
        <f>food_insecure</f>
        <v>1.6E-2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2.3566718135375</v>
      </c>
      <c r="D12" s="93">
        <f>diarrhoea_1_5mo</f>
        <v>2.54730635039</v>
      </c>
      <c r="E12" s="93">
        <f>diarrhoea_6_11mo</f>
        <v>2.54730635039</v>
      </c>
      <c r="F12" s="93">
        <f>diarrhoea_12_23mo</f>
        <v>2.1548900888000002</v>
      </c>
      <c r="G12" s="93">
        <f>diarrhoea_24_59mo</f>
        <v>2.1548900888000002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1.6E-2</v>
      </c>
      <c r="I15" s="93">
        <f>food_insecure</f>
        <v>1.6E-2</v>
      </c>
      <c r="J15" s="93">
        <f>food_insecure</f>
        <v>1.6E-2</v>
      </c>
      <c r="K15" s="93">
        <f>food_insecure</f>
        <v>1.6E-2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0.92900000000000005</v>
      </c>
      <c r="I18" s="93">
        <f>frac_PW_health_facility</f>
        <v>0.92900000000000005</v>
      </c>
      <c r="J18" s="93">
        <f>frac_PW_health_facility</f>
        <v>0.92900000000000005</v>
      </c>
      <c r="K18" s="93">
        <f>frac_PW_health_facility</f>
        <v>0.92900000000000005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0.159</v>
      </c>
      <c r="M24" s="93">
        <f>famplan_unmet_need</f>
        <v>0.159</v>
      </c>
      <c r="N24" s="93">
        <f>famplan_unmet_need</f>
        <v>0.159</v>
      </c>
      <c r="O24" s="93">
        <f>famplan_unmet_need</f>
        <v>0.159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0.12734565169067383</v>
      </c>
      <c r="M25" s="93">
        <f>(1-food_insecure)*(0.49)+food_insecure*(0.7)</f>
        <v>0.49335999999999997</v>
      </c>
      <c r="N25" s="93">
        <f>(1-food_insecure)*(0.49)+food_insecure*(0.7)</f>
        <v>0.49335999999999997</v>
      </c>
      <c r="O25" s="93">
        <f>(1-food_insecure)*(0.49)+food_insecure*(0.7)</f>
        <v>0.49335999999999997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5.4576707867431642E-2</v>
      </c>
      <c r="M26" s="93">
        <f>(1-food_insecure)*(0.21)+food_insecure*(0.3)</f>
        <v>0.21143999999999999</v>
      </c>
      <c r="N26" s="93">
        <f>(1-food_insecure)*(0.21)+food_insecure*(0.3)</f>
        <v>0.21143999999999999</v>
      </c>
      <c r="O26" s="93">
        <f>(1-food_insecure)*(0.21)+food_insecure*(0.3)</f>
        <v>0.21143999999999999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7.6196765808105471E-2</v>
      </c>
      <c r="M27" s="93">
        <f>(1-food_insecure)*(0.3)</f>
        <v>0.29519999999999996</v>
      </c>
      <c r="N27" s="93">
        <f>(1-food_insecure)*(0.3)</f>
        <v>0.29519999999999996</v>
      </c>
      <c r="O27" s="93">
        <f>(1-food_insecure)*(0.3)</f>
        <v>0.29519999999999996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0.74188087463378904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212120</v>
      </c>
      <c r="C2" s="75">
        <v>499000</v>
      </c>
      <c r="D2" s="75">
        <v>921000</v>
      </c>
      <c r="E2" s="75">
        <v>804000</v>
      </c>
      <c r="F2" s="75">
        <v>649000</v>
      </c>
      <c r="G2" s="22">
        <f t="shared" ref="G2:G40" si="0">C2+D2+E2+F2</f>
        <v>2873000</v>
      </c>
      <c r="H2" s="22">
        <f t="shared" ref="H2:H40" si="1">(B2 + stillbirth*B2/(1000-stillbirth))/(1-abortion)</f>
        <v>246552.8283486935</v>
      </c>
      <c r="I2" s="22">
        <f>G2-H2</f>
        <v>2626447.1716513066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210924</v>
      </c>
      <c r="C3" s="75">
        <v>501000</v>
      </c>
      <c r="D3" s="75">
        <v>924000</v>
      </c>
      <c r="E3" s="75">
        <v>813000</v>
      </c>
      <c r="F3" s="75">
        <v>660000</v>
      </c>
      <c r="G3" s="22">
        <f t="shared" si="0"/>
        <v>2898000</v>
      </c>
      <c r="H3" s="22">
        <f t="shared" si="1"/>
        <v>245162.6851151227</v>
      </c>
      <c r="I3" s="22">
        <f t="shared" ref="I3:I15" si="3">G3-H3</f>
        <v>2652837.3148848773</v>
      </c>
    </row>
    <row r="4" spans="1:9" ht="15.75" customHeight="1" x14ac:dyDescent="0.25">
      <c r="A4" s="92">
        <f t="shared" si="2"/>
        <v>2022</v>
      </c>
      <c r="B4" s="74">
        <v>210555</v>
      </c>
      <c r="C4" s="75">
        <v>502000</v>
      </c>
      <c r="D4" s="75">
        <v>926000</v>
      </c>
      <c r="E4" s="75">
        <v>822000</v>
      </c>
      <c r="F4" s="75">
        <v>672000</v>
      </c>
      <c r="G4" s="22">
        <f t="shared" si="0"/>
        <v>2922000</v>
      </c>
      <c r="H4" s="22">
        <f t="shared" si="1"/>
        <v>244733.78640844408</v>
      </c>
      <c r="I4" s="22">
        <f t="shared" si="3"/>
        <v>2677266.2135915561</v>
      </c>
    </row>
    <row r="5" spans="1:9" ht="15.75" customHeight="1" x14ac:dyDescent="0.25">
      <c r="A5" s="92" t="str">
        <f t="shared" si="2"/>
        <v/>
      </c>
      <c r="B5" s="74">
        <v>205749.42960000006</v>
      </c>
      <c r="C5" s="75">
        <v>503000</v>
      </c>
      <c r="D5" s="75">
        <v>929000</v>
      </c>
      <c r="E5" s="75">
        <v>830000</v>
      </c>
      <c r="F5" s="75">
        <v>683000</v>
      </c>
      <c r="G5" s="22">
        <f t="shared" si="0"/>
        <v>2945000</v>
      </c>
      <c r="H5" s="22">
        <f t="shared" si="1"/>
        <v>239148.14161328689</v>
      </c>
      <c r="I5" s="22">
        <f t="shared" si="3"/>
        <v>2705851.8583867131</v>
      </c>
    </row>
    <row r="6" spans="1:9" ht="15.75" customHeight="1" x14ac:dyDescent="0.25">
      <c r="A6" s="92" t="str">
        <f t="shared" si="2"/>
        <v/>
      </c>
      <c r="B6" s="74">
        <v>204291.68640000006</v>
      </c>
      <c r="C6" s="75">
        <v>504000</v>
      </c>
      <c r="D6" s="75">
        <v>932000</v>
      </c>
      <c r="E6" s="75">
        <v>836000</v>
      </c>
      <c r="F6" s="75">
        <v>695000</v>
      </c>
      <c r="G6" s="22">
        <f t="shared" si="0"/>
        <v>2967000</v>
      </c>
      <c r="H6" s="22">
        <f t="shared" si="1"/>
        <v>237453.76716030706</v>
      </c>
      <c r="I6" s="22">
        <f t="shared" si="3"/>
        <v>2729546.2328396928</v>
      </c>
    </row>
    <row r="7" spans="1:9" ht="15.75" customHeight="1" x14ac:dyDescent="0.25">
      <c r="A7" s="92" t="str">
        <f t="shared" si="2"/>
        <v/>
      </c>
      <c r="B7" s="74">
        <v>202722.49600000001</v>
      </c>
      <c r="C7" s="75">
        <v>505000</v>
      </c>
      <c r="D7" s="75">
        <v>936000</v>
      </c>
      <c r="E7" s="75">
        <v>842000</v>
      </c>
      <c r="F7" s="75">
        <v>705000</v>
      </c>
      <c r="G7" s="22">
        <f t="shared" si="0"/>
        <v>2988000</v>
      </c>
      <c r="H7" s="22">
        <f t="shared" si="1"/>
        <v>235629.85460450075</v>
      </c>
      <c r="I7" s="22">
        <f t="shared" si="3"/>
        <v>2752370.1453954992</v>
      </c>
    </row>
    <row r="8" spans="1:9" ht="15.75" customHeight="1" x14ac:dyDescent="0.25">
      <c r="A8" s="92" t="str">
        <f t="shared" si="2"/>
        <v/>
      </c>
      <c r="B8" s="74">
        <v>201474.48000000004</v>
      </c>
      <c r="C8" s="75">
        <v>505000</v>
      </c>
      <c r="D8" s="75">
        <v>941000</v>
      </c>
      <c r="E8" s="75">
        <v>847000</v>
      </c>
      <c r="F8" s="75">
        <v>718000</v>
      </c>
      <c r="G8" s="22">
        <f t="shared" si="0"/>
        <v>3011000</v>
      </c>
      <c r="H8" s="22">
        <f t="shared" si="1"/>
        <v>234179.25176354087</v>
      </c>
      <c r="I8" s="22">
        <f t="shared" si="3"/>
        <v>2776820.7482364592</v>
      </c>
    </row>
    <row r="9" spans="1:9" ht="15.75" customHeight="1" x14ac:dyDescent="0.25">
      <c r="A9" s="92" t="str">
        <f t="shared" si="2"/>
        <v/>
      </c>
      <c r="B9" s="74">
        <v>200143.22400000002</v>
      </c>
      <c r="C9" s="75">
        <v>505000</v>
      </c>
      <c r="D9" s="75">
        <v>947000</v>
      </c>
      <c r="E9" s="75">
        <v>852000</v>
      </c>
      <c r="F9" s="75">
        <v>729000</v>
      </c>
      <c r="G9" s="22">
        <f t="shared" si="0"/>
        <v>3033000</v>
      </c>
      <c r="H9" s="22">
        <f t="shared" si="1"/>
        <v>232631.89681324776</v>
      </c>
      <c r="I9" s="22">
        <f t="shared" si="3"/>
        <v>2800368.1031867522</v>
      </c>
    </row>
    <row r="10" spans="1:9" ht="15.75" customHeight="1" x14ac:dyDescent="0.25">
      <c r="A10" s="92" t="str">
        <f t="shared" si="2"/>
        <v/>
      </c>
      <c r="B10" s="74">
        <v>198713.56800000006</v>
      </c>
      <c r="C10" s="75">
        <v>505000</v>
      </c>
      <c r="D10" s="75">
        <v>952000</v>
      </c>
      <c r="E10" s="75">
        <v>856000</v>
      </c>
      <c r="F10" s="75">
        <v>740000</v>
      </c>
      <c r="G10" s="22">
        <f t="shared" si="0"/>
        <v>3053000</v>
      </c>
      <c r="H10" s="22">
        <f t="shared" si="1"/>
        <v>230970.1688745071</v>
      </c>
      <c r="I10" s="22">
        <f t="shared" si="3"/>
        <v>2822029.8311254927</v>
      </c>
    </row>
    <row r="11" spans="1:9" ht="15.75" customHeight="1" x14ac:dyDescent="0.25">
      <c r="A11" s="92" t="str">
        <f t="shared" si="2"/>
        <v/>
      </c>
      <c r="B11" s="74">
        <v>197204.20000000007</v>
      </c>
      <c r="C11" s="75">
        <v>505000</v>
      </c>
      <c r="D11" s="75">
        <v>957000</v>
      </c>
      <c r="E11" s="75">
        <v>858000</v>
      </c>
      <c r="F11" s="75">
        <v>751000</v>
      </c>
      <c r="G11" s="22">
        <f t="shared" si="0"/>
        <v>3071000</v>
      </c>
      <c r="H11" s="22">
        <f t="shared" si="1"/>
        <v>229215.78951650686</v>
      </c>
      <c r="I11" s="22">
        <f t="shared" si="3"/>
        <v>2841784.2104834933</v>
      </c>
    </row>
    <row r="12" spans="1:9" ht="15.75" customHeight="1" x14ac:dyDescent="0.25">
      <c r="A12" s="92" t="str">
        <f t="shared" si="2"/>
        <v/>
      </c>
      <c r="B12" s="74">
        <v>195600.46400000001</v>
      </c>
      <c r="C12" s="75">
        <v>504000</v>
      </c>
      <c r="D12" s="75">
        <v>961000</v>
      </c>
      <c r="E12" s="75">
        <v>861000</v>
      </c>
      <c r="F12" s="75">
        <v>759000</v>
      </c>
      <c r="G12" s="22">
        <f t="shared" si="0"/>
        <v>3085000</v>
      </c>
      <c r="H12" s="22">
        <f t="shared" si="1"/>
        <v>227351.72367300018</v>
      </c>
      <c r="I12" s="22">
        <f t="shared" si="3"/>
        <v>2857648.276327</v>
      </c>
    </row>
    <row r="13" spans="1:9" ht="15.75" customHeight="1" x14ac:dyDescent="0.25">
      <c r="A13" s="92" t="str">
        <f t="shared" si="2"/>
        <v/>
      </c>
      <c r="B13" s="74">
        <v>496000</v>
      </c>
      <c r="C13" s="75">
        <v>918000</v>
      </c>
      <c r="D13" s="75">
        <v>794000</v>
      </c>
      <c r="E13" s="75">
        <v>639000</v>
      </c>
      <c r="F13" s="75">
        <v>1.30875965E-2</v>
      </c>
      <c r="G13" s="22">
        <f t="shared" si="0"/>
        <v>2351000.0130875963</v>
      </c>
      <c r="H13" s="22">
        <f t="shared" si="1"/>
        <v>576514.25071163476</v>
      </c>
      <c r="I13" s="22">
        <f t="shared" si="3"/>
        <v>1774485.7623759615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1.30875965E-2</v>
      </c>
    </row>
    <row r="4" spans="1:8" ht="15.75" customHeight="1" x14ac:dyDescent="0.25">
      <c r="B4" s="24" t="s">
        <v>7</v>
      </c>
      <c r="C4" s="76">
        <v>0.32118576809106147</v>
      </c>
    </row>
    <row r="5" spans="1:8" ht="15.75" customHeight="1" x14ac:dyDescent="0.25">
      <c r="B5" s="24" t="s">
        <v>8</v>
      </c>
      <c r="C5" s="76">
        <v>4.7663566897174124E-2</v>
      </c>
    </row>
    <row r="6" spans="1:8" ht="15.75" customHeight="1" x14ac:dyDescent="0.25">
      <c r="B6" s="24" t="s">
        <v>10</v>
      </c>
      <c r="C6" s="76">
        <v>6.7183669167983628E-2</v>
      </c>
    </row>
    <row r="7" spans="1:8" ht="15.75" customHeight="1" x14ac:dyDescent="0.25">
      <c r="B7" s="24" t="s">
        <v>13</v>
      </c>
      <c r="C7" s="76">
        <v>0.26597109984175876</v>
      </c>
    </row>
    <row r="8" spans="1:8" ht="15.75" customHeight="1" x14ac:dyDescent="0.25">
      <c r="B8" s="24" t="s">
        <v>14</v>
      </c>
      <c r="C8" s="76">
        <v>7.9322187699953927E-4</v>
      </c>
    </row>
    <row r="9" spans="1:8" ht="15.75" customHeight="1" x14ac:dyDescent="0.25">
      <c r="B9" s="24" t="s">
        <v>27</v>
      </c>
      <c r="C9" s="76">
        <v>0.11567152054124144</v>
      </c>
    </row>
    <row r="10" spans="1:8" ht="15.75" customHeight="1" x14ac:dyDescent="0.25">
      <c r="B10" s="24" t="s">
        <v>15</v>
      </c>
      <c r="C10" s="76">
        <v>0.168443557083781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0.10083646965032698</v>
      </c>
      <c r="D14" s="76">
        <v>0.10083646965032698</v>
      </c>
      <c r="E14" s="76">
        <v>5.57574325609159E-2</v>
      </c>
      <c r="F14" s="76">
        <v>5.57574325609159E-2</v>
      </c>
    </row>
    <row r="15" spans="1:8" ht="15.75" customHeight="1" x14ac:dyDescent="0.25">
      <c r="B15" s="24" t="s">
        <v>16</v>
      </c>
      <c r="C15" s="76">
        <v>0.17844315980761</v>
      </c>
      <c r="D15" s="76">
        <v>0.17844315980761</v>
      </c>
      <c r="E15" s="76">
        <v>0.123433050809554</v>
      </c>
      <c r="F15" s="76">
        <v>0.123433050809554</v>
      </c>
    </row>
    <row r="16" spans="1:8" ht="15.75" customHeight="1" x14ac:dyDescent="0.25">
      <c r="B16" s="24" t="s">
        <v>17</v>
      </c>
      <c r="C16" s="76">
        <v>4.0329653976299201E-2</v>
      </c>
      <c r="D16" s="76">
        <v>4.0329653976299201E-2</v>
      </c>
      <c r="E16" s="76">
        <v>3.7885113863223997E-2</v>
      </c>
      <c r="F16" s="76">
        <v>3.7885113863223997E-2</v>
      </c>
    </row>
    <row r="17" spans="1:8" ht="15.75" customHeight="1" x14ac:dyDescent="0.25">
      <c r="B17" s="24" t="s">
        <v>18</v>
      </c>
      <c r="C17" s="76">
        <v>5.1774448282067909E-8</v>
      </c>
      <c r="D17" s="76">
        <v>5.1774448282067909E-8</v>
      </c>
      <c r="E17" s="76">
        <v>2.1159523602129199E-7</v>
      </c>
      <c r="F17" s="76">
        <v>2.1159523602129199E-7</v>
      </c>
    </row>
    <row r="18" spans="1:8" ht="15.75" customHeight="1" x14ac:dyDescent="0.25">
      <c r="B18" s="24" t="s">
        <v>19</v>
      </c>
      <c r="C18" s="76">
        <v>1.6279521823959298E-6</v>
      </c>
      <c r="D18" s="76">
        <v>1.6279521823959298E-6</v>
      </c>
      <c r="E18" s="76">
        <v>6.2762247081276E-6</v>
      </c>
      <c r="F18" s="76">
        <v>6.2762247081276E-6</v>
      </c>
    </row>
    <row r="19" spans="1:8" ht="15.75" customHeight="1" x14ac:dyDescent="0.25">
      <c r="B19" s="24" t="s">
        <v>20</v>
      </c>
      <c r="C19" s="76">
        <v>4.4102079908451094E-2</v>
      </c>
      <c r="D19" s="76">
        <v>4.4102079908451094E-2</v>
      </c>
      <c r="E19" s="76">
        <v>7.3229531232661099E-2</v>
      </c>
      <c r="F19" s="76">
        <v>7.3229531232661099E-2</v>
      </c>
    </row>
    <row r="20" spans="1:8" ht="15.75" customHeight="1" x14ac:dyDescent="0.25">
      <c r="B20" s="24" t="s">
        <v>21</v>
      </c>
      <c r="C20" s="76">
        <v>2.85869520852104E-2</v>
      </c>
      <c r="D20" s="76">
        <v>2.85869520852104E-2</v>
      </c>
      <c r="E20" s="76">
        <v>7.4847855940266602E-3</v>
      </c>
      <c r="F20" s="76">
        <v>7.4847855940266602E-3</v>
      </c>
    </row>
    <row r="21" spans="1:8" ht="15.75" customHeight="1" x14ac:dyDescent="0.25">
      <c r="B21" s="24" t="s">
        <v>22</v>
      </c>
      <c r="C21" s="76">
        <v>7.8328035222155895E-2</v>
      </c>
      <c r="D21" s="76">
        <v>7.8328035222155895E-2</v>
      </c>
      <c r="E21" s="76">
        <v>0.24951644048768501</v>
      </c>
      <c r="F21" s="76">
        <v>0.24951644048768501</v>
      </c>
    </row>
    <row r="22" spans="1:8" ht="15.75" customHeight="1" x14ac:dyDescent="0.25">
      <c r="B22" s="24" t="s">
        <v>23</v>
      </c>
      <c r="C22" s="76">
        <v>0.52937196962331567</v>
      </c>
      <c r="D22" s="76">
        <v>0.52937196962331567</v>
      </c>
      <c r="E22" s="76">
        <v>0.45268715763198919</v>
      </c>
      <c r="F22" s="76">
        <v>0.45268715763198919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5.8899999999999994E-2</v>
      </c>
    </row>
    <row r="27" spans="1:8" ht="15.75" customHeight="1" x14ac:dyDescent="0.25">
      <c r="B27" s="24" t="s">
        <v>39</v>
      </c>
      <c r="C27" s="76">
        <v>4.7300000000000002E-2</v>
      </c>
    </row>
    <row r="28" spans="1:8" ht="15.75" customHeight="1" x14ac:dyDescent="0.25">
      <c r="B28" s="24" t="s">
        <v>40</v>
      </c>
      <c r="C28" s="76">
        <v>4.6600000000000003E-2</v>
      </c>
    </row>
    <row r="29" spans="1:8" ht="15.75" customHeight="1" x14ac:dyDescent="0.25">
      <c r="B29" s="24" t="s">
        <v>41</v>
      </c>
      <c r="C29" s="76">
        <v>0.21679999999999999</v>
      </c>
    </row>
    <row r="30" spans="1:8" ht="15.75" customHeight="1" x14ac:dyDescent="0.25">
      <c r="B30" s="24" t="s">
        <v>42</v>
      </c>
      <c r="C30" s="76">
        <v>7.5399999999999995E-2</v>
      </c>
    </row>
    <row r="31" spans="1:8" ht="15.75" customHeight="1" x14ac:dyDescent="0.25">
      <c r="B31" s="24" t="s">
        <v>43</v>
      </c>
      <c r="C31" s="76">
        <v>9.5100000000000004E-2</v>
      </c>
    </row>
    <row r="32" spans="1:8" ht="15.75" customHeight="1" x14ac:dyDescent="0.25">
      <c r="B32" s="24" t="s">
        <v>44</v>
      </c>
      <c r="C32" s="76">
        <v>2.7400000000000001E-2</v>
      </c>
    </row>
    <row r="33" spans="2:3" ht="15.75" customHeight="1" x14ac:dyDescent="0.25">
      <c r="B33" s="24" t="s">
        <v>45</v>
      </c>
      <c r="C33" s="76">
        <v>0.17760000000000001</v>
      </c>
    </row>
    <row r="34" spans="2:3" ht="15.75" customHeight="1" x14ac:dyDescent="0.25">
      <c r="B34" s="24" t="s">
        <v>46</v>
      </c>
      <c r="C34" s="76">
        <v>0.25490000000223517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0.74921119567494587</v>
      </c>
      <c r="D2" s="77">
        <v>0.74209999999999998</v>
      </c>
      <c r="E2" s="77">
        <v>0.78599999999999992</v>
      </c>
      <c r="F2" s="77">
        <v>0.7095999999999999</v>
      </c>
      <c r="G2" s="77">
        <v>0.74340000000000006</v>
      </c>
    </row>
    <row r="3" spans="1:15" ht="15.75" customHeight="1" x14ac:dyDescent="0.25">
      <c r="A3" s="5"/>
      <c r="B3" s="11" t="s">
        <v>118</v>
      </c>
      <c r="C3" s="77">
        <v>0.17120000000000002</v>
      </c>
      <c r="D3" s="77">
        <v>0.17120000000000002</v>
      </c>
      <c r="E3" s="77">
        <v>0.14949999999999999</v>
      </c>
      <c r="F3" s="77">
        <v>0.18390000000000001</v>
      </c>
      <c r="G3" s="77">
        <v>0.19589999999999999</v>
      </c>
    </row>
    <row r="4" spans="1:15" ht="15.75" customHeight="1" x14ac:dyDescent="0.25">
      <c r="A4" s="5"/>
      <c r="B4" s="11" t="s">
        <v>116</v>
      </c>
      <c r="C4" s="78">
        <v>5.9400000000000001E-2</v>
      </c>
      <c r="D4" s="78">
        <v>5.9400000000000001E-2</v>
      </c>
      <c r="E4" s="78">
        <v>4.3200000000000002E-2</v>
      </c>
      <c r="F4" s="78">
        <v>7.46E-2</v>
      </c>
      <c r="G4" s="78">
        <v>4.2900000000000001E-2</v>
      </c>
    </row>
    <row r="5" spans="1:15" ht="15.75" customHeight="1" x14ac:dyDescent="0.25">
      <c r="A5" s="5"/>
      <c r="B5" s="11" t="s">
        <v>119</v>
      </c>
      <c r="C5" s="78">
        <v>2.7300000000000001E-2</v>
      </c>
      <c r="D5" s="78">
        <v>2.7300000000000001E-2</v>
      </c>
      <c r="E5" s="78">
        <v>2.1299999999999999E-2</v>
      </c>
      <c r="F5" s="78">
        <v>3.1800000000000002E-2</v>
      </c>
      <c r="G5" s="78">
        <v>1.7899999999999999E-2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0.83299999999999996</v>
      </c>
      <c r="D8" s="77">
        <v>0.83299999999999996</v>
      </c>
      <c r="E8" s="77">
        <v>0.88819999999999988</v>
      </c>
      <c r="F8" s="77">
        <v>0.90659999999999996</v>
      </c>
      <c r="G8" s="77">
        <v>0.88590000000000002</v>
      </c>
    </row>
    <row r="9" spans="1:15" ht="15.75" customHeight="1" x14ac:dyDescent="0.25">
      <c r="B9" s="7" t="s">
        <v>121</v>
      </c>
      <c r="C9" s="77">
        <v>9.820000000000001E-2</v>
      </c>
      <c r="D9" s="77">
        <v>9.820000000000001E-2</v>
      </c>
      <c r="E9" s="77">
        <v>9.2100000000000015E-2</v>
      </c>
      <c r="F9" s="77">
        <v>7.690000000000001E-2</v>
      </c>
      <c r="G9" s="77">
        <v>9.2899999999999996E-2</v>
      </c>
    </row>
    <row r="10" spans="1:15" ht="15.75" customHeight="1" x14ac:dyDescent="0.25">
      <c r="B10" s="7" t="s">
        <v>122</v>
      </c>
      <c r="C10" s="78">
        <v>3.6900000000000002E-2</v>
      </c>
      <c r="D10" s="78">
        <v>3.6900000000000002E-2</v>
      </c>
      <c r="E10" s="78">
        <v>1.8600000000000002E-2</v>
      </c>
      <c r="F10" s="78">
        <v>1.0800000000000001E-2</v>
      </c>
      <c r="G10" s="78">
        <v>1.3500000000000002E-2</v>
      </c>
    </row>
    <row r="11" spans="1:15" ht="15.75" customHeight="1" x14ac:dyDescent="0.25">
      <c r="B11" s="7" t="s">
        <v>123</v>
      </c>
      <c r="C11" s="78">
        <v>3.1899999999999998E-2</v>
      </c>
      <c r="D11" s="78">
        <v>3.1899999999999998E-2</v>
      </c>
      <c r="E11" s="78">
        <v>1.1805499999999998E-3</v>
      </c>
      <c r="F11" s="78">
        <v>5.6928900000000008E-3</v>
      </c>
      <c r="G11" s="78">
        <v>7.6211999999999998E-3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0.50174759925000001</v>
      </c>
      <c r="D14" s="79">
        <v>0.46968953879899999</v>
      </c>
      <c r="E14" s="79">
        <v>0.46968953879899999</v>
      </c>
      <c r="F14" s="79">
        <v>0.20441530939300001</v>
      </c>
      <c r="G14" s="79">
        <v>0.20441530939300001</v>
      </c>
      <c r="H14" s="80">
        <v>0.38378000000000001</v>
      </c>
      <c r="I14" s="80">
        <v>0.38378000000000001</v>
      </c>
      <c r="J14" s="80">
        <v>0.38378000000000001</v>
      </c>
      <c r="K14" s="80">
        <v>0.38378000000000001</v>
      </c>
      <c r="L14" s="80">
        <v>0.30247000000000002</v>
      </c>
      <c r="M14" s="80">
        <v>0.30247000000000002</v>
      </c>
      <c r="N14" s="80">
        <v>0.30247000000000002</v>
      </c>
      <c r="O14" s="80">
        <v>0.30247000000000002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0.25100033018771017</v>
      </c>
      <c r="D15" s="77">
        <f t="shared" si="0"/>
        <v>0.23496321556990951</v>
      </c>
      <c r="E15" s="77">
        <f t="shared" si="0"/>
        <v>0.23496321556990951</v>
      </c>
      <c r="F15" s="77">
        <f t="shared" si="0"/>
        <v>0.10225920408938746</v>
      </c>
      <c r="G15" s="77">
        <f t="shared" si="0"/>
        <v>0.10225920408938746</v>
      </c>
      <c r="H15" s="77">
        <f t="shared" si="0"/>
        <v>0.19198678152806212</v>
      </c>
      <c r="I15" s="77">
        <f t="shared" si="0"/>
        <v>0.19198678152806212</v>
      </c>
      <c r="J15" s="77">
        <f t="shared" si="0"/>
        <v>0.19198678152806212</v>
      </c>
      <c r="K15" s="77">
        <f t="shared" si="0"/>
        <v>0.19198678152806212</v>
      </c>
      <c r="L15" s="77">
        <f t="shared" si="0"/>
        <v>0.15131127679606274</v>
      </c>
      <c r="M15" s="77">
        <f t="shared" si="0"/>
        <v>0.15131127679606274</v>
      </c>
      <c r="N15" s="77">
        <f t="shared" si="0"/>
        <v>0.15131127679606274</v>
      </c>
      <c r="O15" s="77">
        <f t="shared" si="0"/>
        <v>0.15131127679606274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8.8399999999999992E-2</v>
      </c>
      <c r="D2" s="78">
        <v>4.5700000000000005E-2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0.10880000000000001</v>
      </c>
      <c r="D3" s="78">
        <v>9.4899999999999998E-2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0.72340000000000004</v>
      </c>
      <c r="D4" s="78">
        <v>0.61709999999999998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7.9399999999999915E-2</v>
      </c>
      <c r="D5" s="77">
        <f t="shared" ref="D5:G5" si="0">1-SUM(D2:D4)</f>
        <v>0.24229999999999996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7.2800000000000004E-2</v>
      </c>
      <c r="D2" s="28">
        <v>7.3399999999999993E-2</v>
      </c>
      <c r="E2" s="28">
        <v>7.2800000000000004E-2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2.495149E-2</v>
      </c>
      <c r="D4" s="28">
        <v>2.4848890000000002E-2</v>
      </c>
      <c r="E4" s="28">
        <v>2.4848890000000002E-2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0.46968953879899999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0.38378000000000001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0.30247000000000002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4.5700000000000005E-2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29.9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78.94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712.56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1.96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1.96</v>
      </c>
      <c r="E13" s="86" t="s">
        <v>201</v>
      </c>
    </row>
    <row r="14" spans="1:5" ht="15.75" customHeight="1" x14ac:dyDescent="0.25">
      <c r="A14" s="11" t="s">
        <v>189</v>
      </c>
      <c r="B14" s="85">
        <v>0.59599999999999997</v>
      </c>
      <c r="C14" s="85">
        <v>0.95</v>
      </c>
      <c r="D14" s="86">
        <v>14.18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14.18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1.1499999999999999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3.6000000000000004E-2</v>
      </c>
      <c r="C18" s="85">
        <v>0.95</v>
      </c>
      <c r="D18" s="86">
        <v>16.34</v>
      </c>
      <c r="E18" s="86" t="s">
        <v>201</v>
      </c>
    </row>
    <row r="19" spans="1:5" ht="15.75" customHeight="1" x14ac:dyDescent="0.25">
      <c r="A19" s="53" t="s">
        <v>174</v>
      </c>
      <c r="B19" s="85">
        <v>0.52900000000000003</v>
      </c>
      <c r="C19" s="85">
        <f>(1-food_insecure)*0.95</f>
        <v>0.93479999999999996</v>
      </c>
      <c r="D19" s="86">
        <v>16.34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36.450000000000003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15.23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20.079999999999998</v>
      </c>
      <c r="E24" s="86" t="s">
        <v>201</v>
      </c>
    </row>
    <row r="25" spans="1:5" ht="15.75" customHeight="1" x14ac:dyDescent="0.25">
      <c r="A25" s="53" t="s">
        <v>87</v>
      </c>
      <c r="B25" s="85">
        <v>0.442</v>
      </c>
      <c r="C25" s="85">
        <v>0.95</v>
      </c>
      <c r="D25" s="86">
        <v>20.079999999999998</v>
      </c>
      <c r="E25" s="86" t="s">
        <v>201</v>
      </c>
    </row>
    <row r="26" spans="1:5" ht="15.75" customHeight="1" x14ac:dyDescent="0.25">
      <c r="A26" s="53" t="s">
        <v>137</v>
      </c>
      <c r="B26" s="85">
        <v>0.81499999999999995</v>
      </c>
      <c r="C26" s="85">
        <v>0.95</v>
      </c>
      <c r="D26" s="86">
        <v>6.41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20.079999999999998</v>
      </c>
      <c r="E27" s="86" t="s">
        <v>201</v>
      </c>
    </row>
    <row r="28" spans="1:5" ht="15.75" customHeight="1" x14ac:dyDescent="0.25">
      <c r="A28" s="53" t="s">
        <v>84</v>
      </c>
      <c r="B28" s="85">
        <v>0.47499999999999998</v>
      </c>
      <c r="C28" s="85">
        <v>0.95</v>
      </c>
      <c r="D28" s="86">
        <v>1.17</v>
      </c>
      <c r="E28" s="86" t="s">
        <v>201</v>
      </c>
    </row>
    <row r="29" spans="1:5" ht="15.75" customHeight="1" x14ac:dyDescent="0.25">
      <c r="A29" s="53" t="s">
        <v>58</v>
      </c>
      <c r="B29" s="85">
        <v>0.52900000000000003</v>
      </c>
      <c r="C29" s="85">
        <v>0.95</v>
      </c>
      <c r="D29" s="86">
        <v>160.25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332.28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352.22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2.52</v>
      </c>
      <c r="E32" s="86" t="s">
        <v>201</v>
      </c>
    </row>
    <row r="33" spans="1:6" ht="15.75" customHeight="1" x14ac:dyDescent="0.25">
      <c r="A33" s="53" t="s">
        <v>83</v>
      </c>
      <c r="B33" s="85">
        <v>0.57100000000000006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0.27399999999999997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0.83900000000000008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0.96700000000000008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0.77900000000000003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2.54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2020-09-11T23:56:17Z</dcterms:modified>
</cp:coreProperties>
</file>