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FC3E71DA-EC5C-49FB-8A97-7F53ADAB38E5}" xr6:coauthVersionLast="45" xr6:coauthVersionMax="45" xr10:uidLastSave="{00000000-0000-0000-0000-000000000000}"/>
  <bookViews>
    <workbookView xWindow="-108" yWindow="-108" windowWidth="23256" windowHeight="12576" tabRatio="961" firstSheet="6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Programs impacted population" sheetId="62" r:id="rId11"/>
    <sheet name="Reference programs" sheetId="59" r:id="rId12"/>
    <sheet name="Incidence of conditions" sheetId="7" state="hidden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<sst xmlns="http://schemas.openxmlformats.org/spreadsheetml/2006/main" count="1114" uniqueCount="272">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</sst>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4366441</v>
      </c>
    </row>
    <row r="8" spans="1:3" ht="15" customHeight="1" x14ac:dyDescent="0.25">
      <c r="B8" s="7" t="s">
        <v>106</v>
      </c>
      <c r="C8" s="66">
        <v>0.44500000000000001</v>
      </c>
    </row>
    <row r="9" spans="1:3" ht="15" customHeight="1" x14ac:dyDescent="0.25">
      <c r="B9" s="9" t="s">
        <v>107</v>
      </c>
      <c r="C9" s="67">
        <v>0.89</v>
      </c>
    </row>
    <row r="10" spans="1:3" ht="15" customHeight="1" x14ac:dyDescent="0.25">
      <c r="B10" s="9" t="s">
        <v>105</v>
      </c>
      <c r="C10" s="67">
        <v>0.17105390548706101</v>
      </c>
    </row>
    <row r="11" spans="1:3" ht="15" customHeight="1" x14ac:dyDescent="0.25">
      <c r="B11" s="7" t="s">
        <v>108</v>
      </c>
      <c r="C11" s="66">
        <v>0.38500000000000001</v>
      </c>
    </row>
    <row r="12" spans="1:3" ht="15" customHeight="1" x14ac:dyDescent="0.25">
      <c r="B12" s="7" t="s">
        <v>109</v>
      </c>
      <c r="C12" s="66">
        <v>0.59299999999999997</v>
      </c>
    </row>
    <row r="13" spans="1:3" ht="15" customHeight="1" x14ac:dyDescent="0.25">
      <c r="B13" s="7" t="s">
        <v>110</v>
      </c>
      <c r="C13" s="66">
        <v>0.54600000000000004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0.13470000000000001</v>
      </c>
    </row>
    <row r="24" spans="1:3" ht="15" customHeight="1" x14ac:dyDescent="0.25">
      <c r="B24" s="20" t="s">
        <v>102</v>
      </c>
      <c r="C24" s="67">
        <v>0.43479999999999996</v>
      </c>
    </row>
    <row r="25" spans="1:3" ht="15" customHeight="1" x14ac:dyDescent="0.25">
      <c r="B25" s="20" t="s">
        <v>103</v>
      </c>
      <c r="C25" s="67">
        <v>0.33339999999999997</v>
      </c>
    </row>
    <row r="26" spans="1:3" ht="15" customHeight="1" x14ac:dyDescent="0.25">
      <c r="B26" s="20" t="s">
        <v>104</v>
      </c>
      <c r="C26" s="67">
        <v>9.7100000000000006E-2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0.157</v>
      </c>
    </row>
    <row r="30" spans="1:3" ht="14.25" customHeight="1" x14ac:dyDescent="0.25">
      <c r="B30" s="30" t="s">
        <v>76</v>
      </c>
      <c r="C30" s="69">
        <v>4.9000000000000002E-2</v>
      </c>
    </row>
    <row r="31" spans="1:3" ht="14.25" customHeight="1" x14ac:dyDescent="0.25">
      <c r="B31" s="30" t="s">
        <v>77</v>
      </c>
      <c r="C31" s="69">
        <v>0.152</v>
      </c>
    </row>
    <row r="32" spans="1:3" ht="14.25" customHeight="1" x14ac:dyDescent="0.25">
      <c r="B32" s="30" t="s">
        <v>78</v>
      </c>
      <c r="C32" s="69">
        <v>0.64200000000000002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26</v>
      </c>
    </row>
    <row r="38" spans="1:5" ht="15" customHeight="1" x14ac:dyDescent="0.25">
      <c r="B38" s="16" t="s">
        <v>91</v>
      </c>
      <c r="C38" s="68">
        <v>48.3</v>
      </c>
      <c r="D38" s="17"/>
      <c r="E38" s="18"/>
    </row>
    <row r="39" spans="1:5" ht="15" customHeight="1" x14ac:dyDescent="0.25">
      <c r="B39" s="16" t="s">
        <v>90</v>
      </c>
      <c r="C39" s="68">
        <v>84.5</v>
      </c>
      <c r="D39" s="17"/>
      <c r="E39" s="17"/>
    </row>
    <row r="40" spans="1:5" ht="15" customHeight="1" x14ac:dyDescent="0.25">
      <c r="B40" s="16" t="s">
        <v>171</v>
      </c>
      <c r="C40" s="68">
        <v>5.53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36.700000000000003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1.512E-2</v>
      </c>
      <c r="D45" s="17"/>
    </row>
    <row r="46" spans="1:5" ht="15.75" customHeight="1" x14ac:dyDescent="0.25">
      <c r="B46" s="16" t="s">
        <v>11</v>
      </c>
      <c r="C46" s="67">
        <v>7.9079999999999998E-2</v>
      </c>
      <c r="D46" s="17"/>
    </row>
    <row r="47" spans="1:5" ht="15.75" customHeight="1" x14ac:dyDescent="0.25">
      <c r="B47" s="16" t="s">
        <v>12</v>
      </c>
      <c r="C47" s="67">
        <v>0.36615000000000003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0.53964999999999996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3.4670697857225004</v>
      </c>
      <c r="D51" s="17"/>
    </row>
    <row r="52" spans="1:4" ht="15" customHeight="1" x14ac:dyDescent="0.25">
      <c r="B52" s="16" t="s">
        <v>125</v>
      </c>
      <c r="C52" s="65">
        <v>3.39665829071</v>
      </c>
    </row>
    <row r="53" spans="1:4" ht="15.75" customHeight="1" x14ac:dyDescent="0.25">
      <c r="B53" s="16" t="s">
        <v>126</v>
      </c>
      <c r="C53" s="65">
        <v>3.39665829071</v>
      </c>
    </row>
    <row r="54" spans="1:4" ht="15.75" customHeight="1" x14ac:dyDescent="0.25">
      <c r="B54" s="16" t="s">
        <v>127</v>
      </c>
      <c r="C54" s="65">
        <v>2.1984552913899997</v>
      </c>
    </row>
    <row r="55" spans="1:4" ht="15.75" customHeight="1" x14ac:dyDescent="0.25">
      <c r="B55" s="16" t="s">
        <v>128</v>
      </c>
      <c r="C55" s="65">
        <v>2.1984552913899997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0.42532672012857409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6" sqref="C6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3.4670697857225004</v>
      </c>
      <c r="C2" s="26">
        <f>'Baseline year population inputs'!C52</f>
        <v>3.39665829071</v>
      </c>
      <c r="D2" s="26">
        <f>'Baseline year population inputs'!C53</f>
        <v>3.39665829071</v>
      </c>
      <c r="E2" s="26">
        <f>'Baseline year population inputs'!C54</f>
        <v>2.1984552913899997</v>
      </c>
      <c r="F2" s="26">
        <f>'Baseline year population inputs'!C55</f>
        <v>2.1984552913899997</v>
      </c>
    </row>
    <row r="3" spans="1:6" ht="15.75" customHeight="1" x14ac:dyDescent="0.25">
      <c r="A3" s="3" t="s">
        <v>65</v>
      </c>
      <c r="B3" s="26">
        <f>frac_mam_1month * 2.6</f>
        <v>0.31746000000000002</v>
      </c>
      <c r="C3" s="26">
        <f>frac_mam_1_5months * 2.6</f>
        <v>0.31746000000000002</v>
      </c>
      <c r="D3" s="26">
        <f>frac_mam_6_11months * 2.6</f>
        <v>0.45551999999999998</v>
      </c>
      <c r="E3" s="26">
        <f>frac_mam_12_23months * 2.6</f>
        <v>0.47787999999999997</v>
      </c>
      <c r="F3" s="26">
        <f>frac_mam_24_59months * 2.6</f>
        <v>0.22827999999999998</v>
      </c>
    </row>
    <row r="4" spans="1:6" ht="15.75" customHeight="1" x14ac:dyDescent="0.25">
      <c r="A4" s="3" t="s">
        <v>66</v>
      </c>
      <c r="B4" s="26">
        <f>frac_sam_1month * 2.6</f>
        <v>0.20150000000000001</v>
      </c>
      <c r="C4" s="26">
        <f>frac_sam_1_5months * 2.6</f>
        <v>0.20150000000000001</v>
      </c>
      <c r="D4" s="26">
        <f>frac_sam_6_11months * 2.6</f>
        <v>0.36426000000000003</v>
      </c>
      <c r="E4" s="26">
        <f>frac_sam_12_23months * 2.6</f>
        <v>0.22672</v>
      </c>
      <c r="F4" s="26">
        <f>frac_sam_24_59months * 2.6</f>
        <v>0.12766000000000002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0.44500000000000001</v>
      </c>
      <c r="E2" s="93">
        <f>food_insecure</f>
        <v>0.44500000000000001</v>
      </c>
      <c r="F2" s="93">
        <f>food_insecure</f>
        <v>0.44500000000000001</v>
      </c>
      <c r="G2" s="93">
        <f>food_insecure</f>
        <v>0.44500000000000001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0.44500000000000001</v>
      </c>
      <c r="F5" s="93">
        <f>food_insecure</f>
        <v>0.44500000000000001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3.4670697857225004</v>
      </c>
      <c r="D7" s="93">
        <f>diarrhoea_1_5mo</f>
        <v>3.39665829071</v>
      </c>
      <c r="E7" s="93">
        <f>diarrhoea_6_11mo</f>
        <v>3.39665829071</v>
      </c>
      <c r="F7" s="93">
        <f>diarrhoea_12_23mo</f>
        <v>2.1984552913899997</v>
      </c>
      <c r="G7" s="93">
        <f>diarrhoea_24_59mo</f>
        <v>2.1984552913899997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0.44500000000000001</v>
      </c>
      <c r="F8" s="93">
        <f>food_insecure</f>
        <v>0.44500000000000001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3.4670697857225004</v>
      </c>
      <c r="D12" s="93">
        <f>diarrhoea_1_5mo</f>
        <v>3.39665829071</v>
      </c>
      <c r="E12" s="93">
        <f>diarrhoea_6_11mo</f>
        <v>3.39665829071</v>
      </c>
      <c r="F12" s="93">
        <f>diarrhoea_12_23mo</f>
        <v>2.1984552913899997</v>
      </c>
      <c r="G12" s="93">
        <f>diarrhoea_24_59mo</f>
        <v>2.1984552913899997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0.44500000000000001</v>
      </c>
      <c r="I15" s="93">
        <f>food_insecure</f>
        <v>0.44500000000000001</v>
      </c>
      <c r="J15" s="93">
        <f>food_insecure</f>
        <v>0.44500000000000001</v>
      </c>
      <c r="K15" s="93">
        <f>food_insecure</f>
        <v>0.44500000000000001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0.38500000000000001</v>
      </c>
      <c r="I18" s="93">
        <f>frac_PW_health_facility</f>
        <v>0.38500000000000001</v>
      </c>
      <c r="J18" s="93">
        <f>frac_PW_health_facility</f>
        <v>0.38500000000000001</v>
      </c>
      <c r="K18" s="93">
        <f>frac_PW_health_facility</f>
        <v>0.38500000000000001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0.89</v>
      </c>
      <c r="I19" s="93">
        <f>frac_malaria_risk</f>
        <v>0.89</v>
      </c>
      <c r="J19" s="93">
        <f>frac_malaria_risk</f>
        <v>0.89</v>
      </c>
      <c r="K19" s="93">
        <f>frac_malaria_risk</f>
        <v>0.89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0.54600000000000004</v>
      </c>
      <c r="M24" s="93">
        <f>famplan_unmet_need</f>
        <v>0.54600000000000004</v>
      </c>
      <c r="N24" s="93">
        <f>famplan_unmet_need</f>
        <v>0.54600000000000004</v>
      </c>
      <c r="O24" s="93">
        <f>famplan_unmet_need</f>
        <v>0.54600000000000004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0.48364859884357425</v>
      </c>
      <c r="M25" s="93">
        <f>(1-food_insecure)*(0.49)+food_insecure*(0.7)</f>
        <v>0.58345000000000002</v>
      </c>
      <c r="N25" s="93">
        <f>(1-food_insecure)*(0.49)+food_insecure*(0.7)</f>
        <v>0.58345000000000002</v>
      </c>
      <c r="O25" s="93">
        <f>(1-food_insecure)*(0.49)+food_insecure*(0.7)</f>
        <v>0.58345000000000002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0.20727797093296041</v>
      </c>
      <c r="M26" s="93">
        <f>(1-food_insecure)*(0.21)+food_insecure*(0.3)</f>
        <v>0.25004999999999999</v>
      </c>
      <c r="N26" s="93">
        <f>(1-food_insecure)*(0.21)+food_insecure*(0.3)</f>
        <v>0.25004999999999999</v>
      </c>
      <c r="O26" s="93">
        <f>(1-food_insecure)*(0.21)+food_insecure*(0.3)</f>
        <v>0.25004999999999999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0.13801952473640433</v>
      </c>
      <c r="M27" s="93">
        <f>(1-food_insecure)*(0.3)</f>
        <v>0.16649999999999998</v>
      </c>
      <c r="N27" s="93">
        <f>(1-food_insecure)*(0.3)</f>
        <v>0.16649999999999998</v>
      </c>
      <c r="O27" s="93">
        <f>(1-food_insecure)*(0.3)</f>
        <v>0.16649999999999998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0.17105390548706101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0.89</v>
      </c>
      <c r="D34" s="93">
        <f t="shared" si="3"/>
        <v>0.89</v>
      </c>
      <c r="E34" s="93">
        <f t="shared" si="3"/>
        <v>0.89</v>
      </c>
      <c r="F34" s="93">
        <f t="shared" si="3"/>
        <v>0.89</v>
      </c>
      <c r="G34" s="93">
        <f t="shared" si="3"/>
        <v>0.89</v>
      </c>
      <c r="H34" s="93">
        <f t="shared" si="3"/>
        <v>0.89</v>
      </c>
      <c r="I34" s="93">
        <f t="shared" si="3"/>
        <v>0.89</v>
      </c>
      <c r="J34" s="93">
        <f t="shared" si="3"/>
        <v>0.89</v>
      </c>
      <c r="K34" s="93">
        <f t="shared" si="3"/>
        <v>0.89</v>
      </c>
      <c r="L34" s="93">
        <f t="shared" si="3"/>
        <v>0.89</v>
      </c>
      <c r="M34" s="93">
        <f t="shared" si="3"/>
        <v>0.89</v>
      </c>
      <c r="N34" s="93">
        <f t="shared" si="3"/>
        <v>0.89</v>
      </c>
      <c r="O34" s="93">
        <f t="shared" si="3"/>
        <v>0.89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1" sqref="G31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1078636</v>
      </c>
      <c r="C2" s="75">
        <v>1288000</v>
      </c>
      <c r="D2" s="75">
        <v>1815000</v>
      </c>
      <c r="E2" s="75">
        <v>1172000</v>
      </c>
      <c r="F2" s="75">
        <v>795000</v>
      </c>
      <c r="G2" s="22">
        <f t="shared" ref="G2:G40" si="0">C2+D2+E2+F2</f>
        <v>5070000</v>
      </c>
      <c r="H2" s="22">
        <f t="shared" ref="H2:H40" si="1">(B2 + stillbirth*B2/(1000-stillbirth))/(1-abortion)</f>
        <v>1287046.08559418</v>
      </c>
      <c r="I2" s="22">
        <f>G2-H2</f>
        <v>3782953.91440582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1118715</v>
      </c>
      <c r="C3" s="75">
        <v>1342000</v>
      </c>
      <c r="D3" s="75">
        <v>1898000</v>
      </c>
      <c r="E3" s="75">
        <v>1211000</v>
      </c>
      <c r="F3" s="75">
        <v>823000</v>
      </c>
      <c r="G3" s="22">
        <f t="shared" si="0"/>
        <v>5274000</v>
      </c>
      <c r="H3" s="22">
        <f t="shared" si="1"/>
        <v>1334869.0027455906</v>
      </c>
      <c r="I3" s="22">
        <f t="shared" ref="I3:I15" si="3">G3-H3</f>
        <v>3939130.9972544094</v>
      </c>
    </row>
    <row r="4" spans="1:9" ht="15.75" customHeight="1" x14ac:dyDescent="0.25">
      <c r="A4" s="92">
        <f t="shared" si="2"/>
        <v>2022</v>
      </c>
      <c r="B4" s="74">
        <v>1158937</v>
      </c>
      <c r="C4" s="75">
        <v>1398000</v>
      </c>
      <c r="D4" s="75">
        <v>1986000</v>
      </c>
      <c r="E4" s="75">
        <v>1253000</v>
      </c>
      <c r="F4" s="75">
        <v>854000</v>
      </c>
      <c r="G4" s="22">
        <f t="shared" si="0"/>
        <v>5491000</v>
      </c>
      <c r="H4" s="22">
        <f t="shared" si="1"/>
        <v>1382862.5498316968</v>
      </c>
      <c r="I4" s="22">
        <f t="shared" si="3"/>
        <v>4108137.4501683032</v>
      </c>
    </row>
    <row r="5" spans="1:9" ht="15.75" customHeight="1" x14ac:dyDescent="0.25">
      <c r="A5" s="92" t="str">
        <f t="shared" si="2"/>
        <v/>
      </c>
      <c r="B5" s="74">
        <v>1240620.2952000003</v>
      </c>
      <c r="C5" s="75">
        <v>1456000</v>
      </c>
      <c r="D5" s="75">
        <v>2079000</v>
      </c>
      <c r="E5" s="75">
        <v>1298000</v>
      </c>
      <c r="F5" s="75">
        <v>886000</v>
      </c>
      <c r="G5" s="22">
        <f t="shared" si="0"/>
        <v>5719000</v>
      </c>
      <c r="H5" s="22">
        <f t="shared" si="1"/>
        <v>1480328.3912699525</v>
      </c>
      <c r="I5" s="22">
        <f t="shared" si="3"/>
        <v>4238671.6087300479</v>
      </c>
    </row>
    <row r="6" spans="1:9" ht="15.75" customHeight="1" x14ac:dyDescent="0.25">
      <c r="A6" s="92" t="str">
        <f t="shared" si="2"/>
        <v/>
      </c>
      <c r="B6" s="74">
        <v>1279326.1516000004</v>
      </c>
      <c r="C6" s="75">
        <v>1516000</v>
      </c>
      <c r="D6" s="75">
        <v>2176000</v>
      </c>
      <c r="E6" s="75">
        <v>1348000</v>
      </c>
      <c r="F6" s="75">
        <v>918000</v>
      </c>
      <c r="G6" s="22">
        <f t="shared" si="0"/>
        <v>5958000</v>
      </c>
      <c r="H6" s="22">
        <f t="shared" si="1"/>
        <v>1526512.851059159</v>
      </c>
      <c r="I6" s="22">
        <f t="shared" si="3"/>
        <v>4431487.1489408407</v>
      </c>
    </row>
    <row r="7" spans="1:9" ht="15.75" customHeight="1" x14ac:dyDescent="0.25">
      <c r="A7" s="92" t="str">
        <f t="shared" si="2"/>
        <v/>
      </c>
      <c r="B7" s="74">
        <v>1319052.5190000001</v>
      </c>
      <c r="C7" s="75">
        <v>1578000</v>
      </c>
      <c r="D7" s="75">
        <v>2276000</v>
      </c>
      <c r="E7" s="75">
        <v>1403000</v>
      </c>
      <c r="F7" s="75">
        <v>951000</v>
      </c>
      <c r="G7" s="22">
        <f t="shared" si="0"/>
        <v>6208000</v>
      </c>
      <c r="H7" s="22">
        <f t="shared" si="1"/>
        <v>1573915.0012349791</v>
      </c>
      <c r="I7" s="22">
        <f t="shared" si="3"/>
        <v>4634084.9987650206</v>
      </c>
    </row>
    <row r="8" spans="1:9" ht="15.75" customHeight="1" x14ac:dyDescent="0.25">
      <c r="A8" s="92" t="str">
        <f t="shared" si="2"/>
        <v/>
      </c>
      <c r="B8" s="74">
        <v>1358170.7724000001</v>
      </c>
      <c r="C8" s="75">
        <v>1638000</v>
      </c>
      <c r="D8" s="75">
        <v>2377000</v>
      </c>
      <c r="E8" s="75">
        <v>1462000</v>
      </c>
      <c r="F8" s="75">
        <v>982000</v>
      </c>
      <c r="G8" s="22">
        <f t="shared" si="0"/>
        <v>6459000</v>
      </c>
      <c r="H8" s="22">
        <f t="shared" si="1"/>
        <v>1620591.5398576017</v>
      </c>
      <c r="I8" s="22">
        <f t="shared" si="3"/>
        <v>4838408.4601423983</v>
      </c>
    </row>
    <row r="9" spans="1:9" ht="15.75" customHeight="1" x14ac:dyDescent="0.25">
      <c r="A9" s="92" t="str">
        <f t="shared" si="2"/>
        <v/>
      </c>
      <c r="B9" s="74">
        <v>1398170.9398000003</v>
      </c>
      <c r="C9" s="75">
        <v>1701000</v>
      </c>
      <c r="D9" s="75">
        <v>2482000</v>
      </c>
      <c r="E9" s="75">
        <v>1528000</v>
      </c>
      <c r="F9" s="75">
        <v>1014000</v>
      </c>
      <c r="G9" s="22">
        <f t="shared" si="0"/>
        <v>6725000</v>
      </c>
      <c r="H9" s="22">
        <f t="shared" si="1"/>
        <v>1668320.3926636293</v>
      </c>
      <c r="I9" s="22">
        <f t="shared" si="3"/>
        <v>5056679.6073363703</v>
      </c>
    </row>
    <row r="10" spans="1:9" ht="15.75" customHeight="1" x14ac:dyDescent="0.25">
      <c r="A10" s="92" t="str">
        <f t="shared" si="2"/>
        <v/>
      </c>
      <c r="B10" s="74">
        <v>1439011.1148000001</v>
      </c>
      <c r="C10" s="75">
        <v>1765000</v>
      </c>
      <c r="D10" s="75">
        <v>2590000</v>
      </c>
      <c r="E10" s="75">
        <v>1599000</v>
      </c>
      <c r="F10" s="75">
        <v>1049000</v>
      </c>
      <c r="G10" s="22">
        <f t="shared" si="0"/>
        <v>7003000</v>
      </c>
      <c r="H10" s="22">
        <f t="shared" si="1"/>
        <v>1717051.5562523941</v>
      </c>
      <c r="I10" s="22">
        <f t="shared" si="3"/>
        <v>5285948.4437476061</v>
      </c>
    </row>
    <row r="11" spans="1:9" ht="15.75" customHeight="1" x14ac:dyDescent="0.25">
      <c r="A11" s="92" t="str">
        <f t="shared" si="2"/>
        <v/>
      </c>
      <c r="B11" s="74">
        <v>1480649.3910000005</v>
      </c>
      <c r="C11" s="75">
        <v>1832000</v>
      </c>
      <c r="D11" s="75">
        <v>2702000</v>
      </c>
      <c r="E11" s="75">
        <v>1674000</v>
      </c>
      <c r="F11" s="75">
        <v>1084000</v>
      </c>
      <c r="G11" s="22">
        <f t="shared" si="0"/>
        <v>7292000</v>
      </c>
      <c r="H11" s="22">
        <f t="shared" si="1"/>
        <v>1766735.027223231</v>
      </c>
      <c r="I11" s="22">
        <f t="shared" si="3"/>
        <v>5525264.9727767687</v>
      </c>
    </row>
    <row r="12" spans="1:9" ht="15.75" customHeight="1" x14ac:dyDescent="0.25">
      <c r="A12" s="92" t="str">
        <f t="shared" si="2"/>
        <v/>
      </c>
      <c r="B12" s="74">
        <v>1523043.862</v>
      </c>
      <c r="C12" s="75">
        <v>1901000</v>
      </c>
      <c r="D12" s="75">
        <v>2817000</v>
      </c>
      <c r="E12" s="75">
        <v>1754000</v>
      </c>
      <c r="F12" s="75">
        <v>1121000</v>
      </c>
      <c r="G12" s="22">
        <f t="shared" si="0"/>
        <v>7593000</v>
      </c>
      <c r="H12" s="22">
        <f t="shared" si="1"/>
        <v>1817320.802175472</v>
      </c>
      <c r="I12" s="22">
        <f t="shared" si="3"/>
        <v>5775679.1978245284</v>
      </c>
    </row>
    <row r="13" spans="1:9" ht="15.75" customHeight="1" x14ac:dyDescent="0.25">
      <c r="A13" s="92" t="str">
        <f t="shared" si="2"/>
        <v/>
      </c>
      <c r="B13" s="74">
        <v>1233000</v>
      </c>
      <c r="C13" s="75">
        <v>1734000</v>
      </c>
      <c r="D13" s="75">
        <v>1134000</v>
      </c>
      <c r="E13" s="75">
        <v>768000</v>
      </c>
      <c r="F13" s="75">
        <v>8.2598497000000007E-2</v>
      </c>
      <c r="G13" s="22">
        <f t="shared" si="0"/>
        <v>3636000.0825984972</v>
      </c>
      <c r="H13" s="22">
        <f t="shared" si="1"/>
        <v>1471235.730624255</v>
      </c>
      <c r="I13" s="22">
        <f t="shared" si="3"/>
        <v>2164764.3519742424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10" sqref="B10:F12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8.2598497000000007E-2</v>
      </c>
    </row>
    <row r="4" spans="1:8" ht="15.75" customHeight="1" x14ac:dyDescent="0.25">
      <c r="B4" s="24" t="s">
        <v>7</v>
      </c>
      <c r="C4" s="76">
        <v>0.16738690844468779</v>
      </c>
    </row>
    <row r="5" spans="1:8" ht="15.75" customHeight="1" x14ac:dyDescent="0.25">
      <c r="B5" s="24" t="s">
        <v>8</v>
      </c>
      <c r="C5" s="76">
        <v>0.16011218459543677</v>
      </c>
    </row>
    <row r="6" spans="1:8" ht="15.75" customHeight="1" x14ac:dyDescent="0.25">
      <c r="B6" s="24" t="s">
        <v>10</v>
      </c>
      <c r="C6" s="76">
        <v>0.10848080264086857</v>
      </c>
    </row>
    <row r="7" spans="1:8" ht="15.75" customHeight="1" x14ac:dyDescent="0.25">
      <c r="B7" s="24" t="s">
        <v>13</v>
      </c>
      <c r="C7" s="76">
        <v>0.17389556165071252</v>
      </c>
    </row>
    <row r="8" spans="1:8" ht="15.75" customHeight="1" x14ac:dyDescent="0.25">
      <c r="B8" s="24" t="s">
        <v>14</v>
      </c>
      <c r="C8" s="76">
        <v>1.0093974521015842E-2</v>
      </c>
    </row>
    <row r="9" spans="1:8" ht="15.75" customHeight="1" x14ac:dyDescent="0.25">
      <c r="B9" s="24" t="s">
        <v>27</v>
      </c>
      <c r="C9" s="76">
        <v>5.7938968096603233E-2</v>
      </c>
    </row>
    <row r="10" spans="1:8" ht="15.75" customHeight="1" x14ac:dyDescent="0.25">
      <c r="B10" s="24" t="s">
        <v>15</v>
      </c>
      <c r="C10" s="76">
        <v>0.23949310305067528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0.25156057573527002</v>
      </c>
      <c r="D14" s="76">
        <v>0.25156057573527002</v>
      </c>
      <c r="E14" s="76">
        <v>0.19771485337230099</v>
      </c>
      <c r="F14" s="76">
        <v>0.19771485337230099</v>
      </c>
    </row>
    <row r="15" spans="1:8" ht="15.75" customHeight="1" x14ac:dyDescent="0.25">
      <c r="B15" s="24" t="s">
        <v>16</v>
      </c>
      <c r="C15" s="76">
        <v>0.19798916850824</v>
      </c>
      <c r="D15" s="76">
        <v>0.19798916850824</v>
      </c>
      <c r="E15" s="76">
        <v>0.137243621921739</v>
      </c>
      <c r="F15" s="76">
        <v>0.137243621921739</v>
      </c>
    </row>
    <row r="16" spans="1:8" ht="15.75" customHeight="1" x14ac:dyDescent="0.25">
      <c r="B16" s="24" t="s">
        <v>17</v>
      </c>
      <c r="C16" s="76">
        <v>8.8970303506858597E-2</v>
      </c>
      <c r="D16" s="76">
        <v>8.8970303506858597E-2</v>
      </c>
      <c r="E16" s="76">
        <v>7.6198686123447101E-2</v>
      </c>
      <c r="F16" s="76">
        <v>7.6198686123447101E-2</v>
      </c>
    </row>
    <row r="17" spans="1:8" ht="15.75" customHeight="1" x14ac:dyDescent="0.25">
      <c r="B17" s="24" t="s">
        <v>18</v>
      </c>
      <c r="C17" s="76">
        <v>2.1455042476271901E-2</v>
      </c>
      <c r="D17" s="76">
        <v>2.1455042476271901E-2</v>
      </c>
      <c r="E17" s="76">
        <v>2.9692633773587097E-2</v>
      </c>
      <c r="F17" s="76">
        <v>2.9692633773587097E-2</v>
      </c>
    </row>
    <row r="18" spans="1:8" ht="15.75" customHeight="1" x14ac:dyDescent="0.25">
      <c r="B18" s="24" t="s">
        <v>19</v>
      </c>
      <c r="C18" s="76">
        <v>0.18762642636451801</v>
      </c>
      <c r="D18" s="76">
        <v>0.18762642636451801</v>
      </c>
      <c r="E18" s="76">
        <v>0.30642131022124203</v>
      </c>
      <c r="F18" s="76">
        <v>0.30642131022124203</v>
      </c>
    </row>
    <row r="19" spans="1:8" ht="15.75" customHeight="1" x14ac:dyDescent="0.25">
      <c r="B19" s="24" t="s">
        <v>20</v>
      </c>
      <c r="C19" s="76">
        <v>3.5857902772887702E-2</v>
      </c>
      <c r="D19" s="76">
        <v>3.5857902772887702E-2</v>
      </c>
      <c r="E19" s="76">
        <v>2.1157311464213801E-2</v>
      </c>
      <c r="F19" s="76">
        <v>2.1157311464213801E-2</v>
      </c>
    </row>
    <row r="20" spans="1:8" ht="15.75" customHeight="1" x14ac:dyDescent="0.25">
      <c r="B20" s="24" t="s">
        <v>21</v>
      </c>
      <c r="C20" s="76">
        <v>2.4636044833858499E-3</v>
      </c>
      <c r="D20" s="76">
        <v>2.4636044833858499E-3</v>
      </c>
      <c r="E20" s="76">
        <v>1.3983019811672601E-3</v>
      </c>
      <c r="F20" s="76">
        <v>1.3983019811672601E-3</v>
      </c>
    </row>
    <row r="21" spans="1:8" ht="15.75" customHeight="1" x14ac:dyDescent="0.25">
      <c r="B21" s="24" t="s">
        <v>22</v>
      </c>
      <c r="C21" s="76">
        <v>2.5050986541659895E-2</v>
      </c>
      <c r="D21" s="76">
        <v>2.5050986541659895E-2</v>
      </c>
      <c r="E21" s="76">
        <v>5.941836191166059E-2</v>
      </c>
      <c r="F21" s="76">
        <v>5.941836191166059E-2</v>
      </c>
    </row>
    <row r="22" spans="1:8" ht="15.75" customHeight="1" x14ac:dyDescent="0.25">
      <c r="B22" s="24" t="s">
        <v>23</v>
      </c>
      <c r="C22" s="76">
        <v>0.18902598961090789</v>
      </c>
      <c r="D22" s="76">
        <v>0.18902598961090789</v>
      </c>
      <c r="E22" s="76">
        <v>0.17075491923064201</v>
      </c>
      <c r="F22" s="76">
        <v>0.17075491923064201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8.77E-2</v>
      </c>
    </row>
    <row r="27" spans="1:8" ht="15.75" customHeight="1" x14ac:dyDescent="0.25">
      <c r="B27" s="24" t="s">
        <v>39</v>
      </c>
      <c r="C27" s="76">
        <v>8.8000000000000005E-3</v>
      </c>
    </row>
    <row r="28" spans="1:8" ht="15.75" customHeight="1" x14ac:dyDescent="0.25">
      <c r="B28" s="24" t="s">
        <v>40</v>
      </c>
      <c r="C28" s="76">
        <v>0.1552</v>
      </c>
    </row>
    <row r="29" spans="1:8" ht="15.75" customHeight="1" x14ac:dyDescent="0.25">
      <c r="B29" s="24" t="s">
        <v>41</v>
      </c>
      <c r="C29" s="76">
        <v>0.16949999999999998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0.11070000000000001</v>
      </c>
    </row>
    <row r="32" spans="1:8" ht="15.75" customHeight="1" x14ac:dyDescent="0.25">
      <c r="B32" s="24" t="s">
        <v>44</v>
      </c>
      <c r="C32" s="76">
        <v>1.89E-2</v>
      </c>
    </row>
    <row r="33" spans="2:3" ht="15.75" customHeight="1" x14ac:dyDescent="0.25">
      <c r="B33" s="24" t="s">
        <v>45</v>
      </c>
      <c r="C33" s="76">
        <v>8.539999999999999E-2</v>
      </c>
    </row>
    <row r="34" spans="2:3" ht="15.75" customHeight="1" x14ac:dyDescent="0.25">
      <c r="B34" s="24" t="s">
        <v>46</v>
      </c>
      <c r="C34" s="76">
        <v>0.25759999999999988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0.60956257662306779</v>
      </c>
      <c r="D2" s="77">
        <v>0.63470000000000004</v>
      </c>
      <c r="E2" s="77">
        <v>0.48270000000000002</v>
      </c>
      <c r="F2" s="77">
        <v>0.28160000000000002</v>
      </c>
      <c r="G2" s="77">
        <v>0.25190000000000001</v>
      </c>
    </row>
    <row r="3" spans="1:15" ht="15.75" customHeight="1" x14ac:dyDescent="0.25">
      <c r="A3" s="5"/>
      <c r="B3" s="11" t="s">
        <v>118</v>
      </c>
      <c r="C3" s="77">
        <v>0.1968</v>
      </c>
      <c r="D3" s="77">
        <v>0.1968</v>
      </c>
      <c r="E3" s="77">
        <v>0.255</v>
      </c>
      <c r="F3" s="77">
        <v>0.2329</v>
      </c>
      <c r="G3" s="77">
        <v>0.23829999999999998</v>
      </c>
    </row>
    <row r="4" spans="1:15" ht="15.75" customHeight="1" x14ac:dyDescent="0.25">
      <c r="A4" s="5"/>
      <c r="B4" s="11" t="s">
        <v>116</v>
      </c>
      <c r="C4" s="78">
        <v>8.6699999999999999E-2</v>
      </c>
      <c r="D4" s="78">
        <v>8.6800000000000002E-2</v>
      </c>
      <c r="E4" s="78">
        <v>0.17019999999999999</v>
      </c>
      <c r="F4" s="78">
        <v>0.2351</v>
      </c>
      <c r="G4" s="78">
        <v>0.24600000000000002</v>
      </c>
    </row>
    <row r="5" spans="1:15" ht="15.75" customHeight="1" x14ac:dyDescent="0.25">
      <c r="A5" s="5"/>
      <c r="B5" s="11" t="s">
        <v>119</v>
      </c>
      <c r="C5" s="78">
        <v>8.1699999999999995E-2</v>
      </c>
      <c r="D5" s="78">
        <v>8.1699999999999995E-2</v>
      </c>
      <c r="E5" s="78">
        <v>9.2100000000000015E-2</v>
      </c>
      <c r="F5" s="78">
        <v>0.2505</v>
      </c>
      <c r="G5" s="78">
        <v>0.26390000000000002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0.61870000000000003</v>
      </c>
      <c r="D8" s="77">
        <v>0.61870000000000003</v>
      </c>
      <c r="E8" s="77">
        <v>0.40789999999999998</v>
      </c>
      <c r="F8" s="77">
        <v>0.43509999999999999</v>
      </c>
      <c r="G8" s="77">
        <v>0.61030000000000006</v>
      </c>
    </row>
    <row r="9" spans="1:15" ht="15.75" customHeight="1" x14ac:dyDescent="0.25">
      <c r="B9" s="7" t="s">
        <v>121</v>
      </c>
      <c r="C9" s="77">
        <v>0.18170000000000003</v>
      </c>
      <c r="D9" s="77">
        <v>0.18170000000000003</v>
      </c>
      <c r="E9" s="77">
        <v>0.27679999999999999</v>
      </c>
      <c r="F9" s="77">
        <v>0.29389999999999999</v>
      </c>
      <c r="G9" s="77">
        <v>0.25290000000000001</v>
      </c>
    </row>
    <row r="10" spans="1:15" ht="15.75" customHeight="1" x14ac:dyDescent="0.25">
      <c r="B10" s="7" t="s">
        <v>122</v>
      </c>
      <c r="C10" s="78">
        <v>0.12210000000000001</v>
      </c>
      <c r="D10" s="78">
        <v>0.12210000000000001</v>
      </c>
      <c r="E10" s="78">
        <v>0.17519999999999999</v>
      </c>
      <c r="F10" s="78">
        <v>0.18379999999999999</v>
      </c>
      <c r="G10" s="78">
        <v>8.7799999999999989E-2</v>
      </c>
    </row>
    <row r="11" spans="1:15" ht="15.75" customHeight="1" x14ac:dyDescent="0.25">
      <c r="B11" s="7" t="s">
        <v>123</v>
      </c>
      <c r="C11" s="78">
        <v>7.7499999999999999E-2</v>
      </c>
      <c r="D11" s="78">
        <v>7.7499999999999999E-2</v>
      </c>
      <c r="E11" s="78">
        <v>0.1401</v>
      </c>
      <c r="F11" s="78">
        <v>8.72E-2</v>
      </c>
      <c r="G11" s="78">
        <v>4.9100000000000005E-2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0.76261907750000002</v>
      </c>
      <c r="D14" s="79">
        <v>0.76158313046600001</v>
      </c>
      <c r="E14" s="79">
        <v>0.76158313046600001</v>
      </c>
      <c r="F14" s="79">
        <v>0.73774203991099996</v>
      </c>
      <c r="G14" s="79">
        <v>0.73774203991099996</v>
      </c>
      <c r="H14" s="80">
        <v>0.60265999999999997</v>
      </c>
      <c r="I14" s="80">
        <v>0.60265999999999997</v>
      </c>
      <c r="J14" s="80">
        <v>0.60265999999999997</v>
      </c>
      <c r="K14" s="80">
        <v>0.60265999999999997</v>
      </c>
      <c r="L14" s="80">
        <v>0.50448000000000004</v>
      </c>
      <c r="M14" s="80">
        <v>0.50448000000000004</v>
      </c>
      <c r="N14" s="80">
        <v>0.50448000000000004</v>
      </c>
      <c r="O14" s="80">
        <v>0.50448000000000004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0.32436227094055387</v>
      </c>
      <c r="D15" s="77">
        <f t="shared" si="0"/>
        <v>0.32392165498635572</v>
      </c>
      <c r="E15" s="77">
        <f t="shared" si="0"/>
        <v>0.32392165498635572</v>
      </c>
      <c r="F15" s="77">
        <f t="shared" si="0"/>
        <v>0.31378140213630923</v>
      </c>
      <c r="G15" s="77">
        <f t="shared" si="0"/>
        <v>0.31378140213630923</v>
      </c>
      <c r="H15" s="77">
        <f t="shared" si="0"/>
        <v>0.25632740115268643</v>
      </c>
      <c r="I15" s="77">
        <f t="shared" si="0"/>
        <v>0.25632740115268643</v>
      </c>
      <c r="J15" s="77">
        <f t="shared" si="0"/>
        <v>0.25632740115268643</v>
      </c>
      <c r="K15" s="77">
        <f t="shared" si="0"/>
        <v>0.25632740115268643</v>
      </c>
      <c r="L15" s="77">
        <f t="shared" si="0"/>
        <v>0.21456882377046307</v>
      </c>
      <c r="M15" s="77">
        <f t="shared" si="0"/>
        <v>0.21456882377046307</v>
      </c>
      <c r="N15" s="77">
        <f t="shared" si="0"/>
        <v>0.21456882377046307</v>
      </c>
      <c r="O15" s="77">
        <f t="shared" si="0"/>
        <v>0.21456882377046307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0.33210000000000001</v>
      </c>
      <c r="D2" s="78">
        <v>0.20629999999999998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0.59379999999999999</v>
      </c>
      <c r="D3" s="78">
        <v>0.65569999999999995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4.6799999999999994E-2</v>
      </c>
      <c r="D4" s="78">
        <v>0.12300000000000001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2.7300000000000102E-2</v>
      </c>
      <c r="D5" s="77">
        <f t="shared" ref="D5:G5" si="0">1-SUM(D2:D4)</f>
        <v>1.5000000000000124E-2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0.43859999999999999</v>
      </c>
      <c r="D2" s="28">
        <v>0.44080000000000003</v>
      </c>
      <c r="E2" s="28">
        <v>0.44020000000000004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0.19019999999999998</v>
      </c>
      <c r="D4" s="28">
        <v>0.18910000000000002</v>
      </c>
      <c r="E4" s="28">
        <v>0.18910000000000002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0.76158313046600001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0.60265999999999997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0.50448000000000004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0.20629999999999998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84.5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5.53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35.950000000000003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50.18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38.6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7.0000000000000007E-2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1.19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1.19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1.19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1.19</v>
      </c>
      <c r="E13" s="86" t="s">
        <v>201</v>
      </c>
    </row>
    <row r="14" spans="1:5" ht="15.75" customHeight="1" x14ac:dyDescent="0.25">
      <c r="A14" s="11" t="s">
        <v>189</v>
      </c>
      <c r="B14" s="85">
        <v>0.20899999999999999</v>
      </c>
      <c r="C14" s="85">
        <v>0.95</v>
      </c>
      <c r="D14" s="86">
        <v>15.9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15.9</v>
      </c>
      <c r="E15" s="86" t="s">
        <v>201</v>
      </c>
    </row>
    <row r="16" spans="1:5" ht="15.75" customHeight="1" x14ac:dyDescent="0.25">
      <c r="A16" s="53" t="s">
        <v>57</v>
      </c>
      <c r="B16" s="85">
        <v>0.36899999999999999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0.16800000000000001</v>
      </c>
      <c r="C18" s="85">
        <v>0.95</v>
      </c>
      <c r="D18" s="86">
        <v>1.01</v>
      </c>
      <c r="E18" s="86" t="s">
        <v>201</v>
      </c>
    </row>
    <row r="19" spans="1:5" ht="15.75" customHeight="1" x14ac:dyDescent="0.25">
      <c r="A19" s="53" t="s">
        <v>174</v>
      </c>
      <c r="B19" s="85">
        <v>7.5999999999999998E-2</v>
      </c>
      <c r="C19" s="85">
        <f>(1-food_insecure)*0.95</f>
        <v>0.52724999999999989</v>
      </c>
      <c r="D19" s="86">
        <v>1.01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88.45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0.79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27.07</v>
      </c>
      <c r="E22" s="86" t="s">
        <v>201</v>
      </c>
    </row>
    <row r="23" spans="1:5" ht="15.75" customHeight="1" x14ac:dyDescent="0.25">
      <c r="A23" s="53" t="s">
        <v>34</v>
      </c>
      <c r="B23" s="85">
        <v>0.61499999999999999</v>
      </c>
      <c r="C23" s="85">
        <v>0.95</v>
      </c>
      <c r="D23" s="86">
        <v>5.2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23.01</v>
      </c>
      <c r="E24" s="86" t="s">
        <v>201</v>
      </c>
    </row>
    <row r="25" spans="1:5" ht="15.75" customHeight="1" x14ac:dyDescent="0.25">
      <c r="A25" s="53" t="s">
        <v>87</v>
      </c>
      <c r="B25" s="85">
        <v>0.158</v>
      </c>
      <c r="C25" s="85">
        <v>0.95</v>
      </c>
      <c r="D25" s="86">
        <v>23</v>
      </c>
      <c r="E25" s="86" t="s">
        <v>201</v>
      </c>
    </row>
    <row r="26" spans="1:5" ht="15.75" customHeight="1" x14ac:dyDescent="0.25">
      <c r="A26" s="53" t="s">
        <v>137</v>
      </c>
      <c r="B26" s="85">
        <v>0.28600000000000003</v>
      </c>
      <c r="C26" s="85">
        <v>0.95</v>
      </c>
      <c r="D26" s="86">
        <v>5.08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23.01</v>
      </c>
      <c r="E27" s="86" t="s">
        <v>201</v>
      </c>
    </row>
    <row r="28" spans="1:5" ht="15.75" customHeight="1" x14ac:dyDescent="0.25">
      <c r="A28" s="53" t="s">
        <v>84</v>
      </c>
      <c r="B28" s="85">
        <v>0.44299999999999995</v>
      </c>
      <c r="C28" s="85">
        <v>0.95</v>
      </c>
      <c r="D28" s="86">
        <v>0.68</v>
      </c>
      <c r="E28" s="86" t="s">
        <v>201</v>
      </c>
    </row>
    <row r="29" spans="1:5" ht="15.75" customHeight="1" x14ac:dyDescent="0.25">
      <c r="A29" s="53" t="s">
        <v>58</v>
      </c>
      <c r="B29" s="85">
        <v>7.5999999999999998E-2</v>
      </c>
      <c r="C29" s="85">
        <v>0.95</v>
      </c>
      <c r="D29" s="86">
        <v>62.14</v>
      </c>
      <c r="E29" s="86" t="s">
        <v>201</v>
      </c>
    </row>
    <row r="30" spans="1:5" ht="15.75" customHeight="1" x14ac:dyDescent="0.25">
      <c r="A30" s="53" t="s">
        <v>67</v>
      </c>
      <c r="B30" s="85">
        <v>0.3</v>
      </c>
      <c r="C30" s="85">
        <v>0.95</v>
      </c>
      <c r="D30" s="86">
        <v>181.15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192.01</v>
      </c>
      <c r="E31" s="86" t="s">
        <v>201</v>
      </c>
    </row>
    <row r="32" spans="1:5" ht="15.75" customHeight="1" x14ac:dyDescent="0.25">
      <c r="A32" s="53" t="s">
        <v>28</v>
      </c>
      <c r="B32" s="85">
        <v>0.40899999999999997</v>
      </c>
      <c r="C32" s="85">
        <v>0.95</v>
      </c>
      <c r="D32" s="86">
        <v>0.39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0.19399999999999998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0.13600000000000001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0.503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0.10300000000000001</v>
      </c>
      <c r="C38" s="85">
        <v>0.95</v>
      </c>
      <c r="D38" s="86">
        <v>2.12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0.42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Programs impacted population</vt:lpstr>
      <vt:lpstr>Reference programs</vt:lpstr>
      <vt:lpstr>Incidence of conditions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2020-09-11T23:57:32Z</dcterms:modified>
</cp:coreProperties>
</file>