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template/data/national/"/>
    </mc:Choice>
  </mc:AlternateContent>
  <xr:revisionPtr revIDLastSave="0" documentId="10_ncr:8100000_{734BFC30-8600-474E-921A-1A738EE53FB8}" xr6:coauthVersionLast="33" xr6:coauthVersionMax="33" xr10:uidLastSave="{00000000-0000-0000-0000-000000000000}"/>
  <bookViews>
    <workbookView xWindow="-6180" yWindow="-21140" windowWidth="38400" windowHeight="21140" tabRatio="961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Fertility risks" sheetId="42" r:id="rId7"/>
    <sheet name="IYCF packages" sheetId="55" r:id="rId8"/>
    <sheet name="Treatment of SAM" sheetId="60" r:id="rId9"/>
    <sheet name="Programs cost and coverage" sheetId="56" r:id="rId10"/>
    <sheet name="IYCF cost" sheetId="57" r:id="rId11"/>
    <sheet name="Program dependencies" sheetId="58" r:id="rId12"/>
    <sheet name="Reference programs" sheetId="59" state="hidden" r:id="rId13"/>
    <sheet name="Incidence of conditions" sheetId="7" state="hidden" r:id="rId14"/>
    <sheet name="Programs target population" sheetId="21" state="hidden" r:id="rId15"/>
    <sheet name="Programs family planning" sheetId="54" state="hidden" r:id="rId16"/>
  </sheets>
  <definedNames>
    <definedName name="abortion" localSheetId="7">'Baseline year population inputs'!$C$30</definedName>
    <definedName name="abortion">'Baseline year population inputs'!$C$33</definedName>
    <definedName name="comm_deliv">'Treatment of SAM'!$D$3</definedName>
    <definedName name="end_year">'Baseline year population inputs'!$C$4</definedName>
    <definedName name="famplan_unmet_need">'Baseline year population inputs'!$C$12</definedName>
    <definedName name="food_insecure">'Baseline year population inputs'!$C$7</definedName>
    <definedName name="frac_children_health_facility">'Baseline year population inputs'!$C$11</definedName>
    <definedName name="frac_diarrhea_severe">'Baseline year population inputs'!$C$50</definedName>
    <definedName name="frac_maize">'Baseline year population inputs'!$C$18</definedName>
    <definedName name="frac_malaria_risk">'Baseline year population inputs'!$C$8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inputs'!$C$52</definedName>
    <definedName name="frac_other_staples">'Baseline year population inputs'!$C$19</definedName>
    <definedName name="frac_PW_health_facility">'Baseline year population inputs'!$C$10</definedName>
    <definedName name="frac_rice">'Baseline year population inputs'!$C$16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inputs'!$C$53</definedName>
    <definedName name="frac_subsistence_farming">'Baseline year population inputs'!$C$15</definedName>
    <definedName name="frac_wheat">'Baseline year population inputs'!$C$17</definedName>
    <definedName name="infant_mortality">'Baseline year population inputs'!$C$30</definedName>
    <definedName name="iron_deficiency_anaemia">'Baseline year population inputs'!$C$51</definedName>
    <definedName name="manage_mam">'Treatment of SAM'!$D$2</definedName>
    <definedName name="maternal_mortality">'Baseline year population inputs'!$C$32</definedName>
    <definedName name="neonatal_mortality">'Baseline year population inputs'!$C$29</definedName>
    <definedName name="Percentage_of_pregnant_women_attending_health_facility">'Baseline year population inputs'!$C$10</definedName>
    <definedName name="preterm_AGA">'Baseline year population inputs'!$C$38</definedName>
    <definedName name="preterm_SGA">'Baseline year population inputs'!$C$37</definedName>
    <definedName name="school_attendance">'Baseline year population inputs'!$C$9</definedName>
    <definedName name="start_year">'Baseline year population inputs'!$C$3</definedName>
    <definedName name="stillbirth" localSheetId="7">'Baseline year population inputs'!$C$31</definedName>
    <definedName name="stillbirth">'Baseline year population inputs'!$C$34</definedName>
    <definedName name="term_AGA">'Baseline year population inputs'!$C$40</definedName>
    <definedName name="term_SGA">'Baseline year population inputs'!$C$39</definedName>
    <definedName name="U5_mortality">'Baseline year population inputs'!$C$31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" i="5" l="1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H16" i="2"/>
  <c r="I16" i="2"/>
  <c r="H17" i="2"/>
  <c r="J17" i="2" s="1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J23" i="2"/>
  <c r="H24" i="2"/>
  <c r="J24" i="2" s="1"/>
  <c r="I24" i="2"/>
  <c r="H25" i="2"/>
  <c r="I25" i="2"/>
  <c r="J25" i="2" s="1"/>
  <c r="H26" i="2"/>
  <c r="I26" i="2"/>
  <c r="H27" i="2"/>
  <c r="I27" i="2"/>
  <c r="H28" i="2"/>
  <c r="I28" i="2"/>
  <c r="H29" i="2"/>
  <c r="I29" i="2"/>
  <c r="H30" i="2"/>
  <c r="I30" i="2"/>
  <c r="H31" i="2"/>
  <c r="I31" i="2"/>
  <c r="J31" i="2" s="1"/>
  <c r="H32" i="2"/>
  <c r="J32" i="2" s="1"/>
  <c r="I32" i="2"/>
  <c r="H33" i="2"/>
  <c r="I33" i="2"/>
  <c r="J33" i="2" s="1"/>
  <c r="H34" i="2"/>
  <c r="I34" i="2"/>
  <c r="H35" i="2"/>
  <c r="J35" i="2" s="1"/>
  <c r="I35" i="2"/>
  <c r="H36" i="2"/>
  <c r="I36" i="2"/>
  <c r="H37" i="2"/>
  <c r="J37" i="2" s="1"/>
  <c r="I37" i="2"/>
  <c r="H38" i="2"/>
  <c r="I38" i="2"/>
  <c r="H39" i="2"/>
  <c r="J39" i="2" s="1"/>
  <c r="I39" i="2"/>
  <c r="H40" i="2"/>
  <c r="I40" i="2"/>
  <c r="J40" i="2" l="1"/>
  <c r="J20" i="2"/>
  <c r="J29" i="2"/>
  <c r="J27" i="2"/>
  <c r="J16" i="2"/>
  <c r="J21" i="2"/>
  <c r="J19" i="2"/>
  <c r="J38" i="2"/>
  <c r="J22" i="2"/>
  <c r="J30" i="2"/>
  <c r="J36" i="2"/>
  <c r="J28" i="2"/>
  <c r="J34" i="2"/>
  <c r="J26" i="2"/>
  <c r="J18" i="2"/>
  <c r="I16" i="21"/>
  <c r="J16" i="21"/>
  <c r="K16" i="21"/>
  <c r="H16" i="21"/>
  <c r="K15" i="21"/>
  <c r="J15" i="21"/>
  <c r="I15" i="21"/>
  <c r="H15" i="21"/>
  <c r="E8" i="21" l="1"/>
  <c r="F8" i="21"/>
  <c r="G8" i="21"/>
  <c r="D8" i="21"/>
  <c r="I20" i="21" l="1"/>
  <c r="J20" i="21"/>
  <c r="K20" i="21"/>
  <c r="H20" i="21"/>
  <c r="F5" i="21"/>
  <c r="G5" i="21"/>
  <c r="E5" i="21"/>
  <c r="F4" i="21"/>
  <c r="E4" i="21"/>
  <c r="N25" i="21"/>
  <c r="O25" i="21"/>
  <c r="M25" i="21"/>
  <c r="N24" i="21"/>
  <c r="O24" i="21"/>
  <c r="M24" i="21"/>
  <c r="N23" i="21"/>
  <c r="O23" i="21"/>
  <c r="M23" i="21"/>
  <c r="L26" i="21"/>
  <c r="L25" i="21"/>
  <c r="L23" i="21"/>
  <c r="L24" i="21"/>
  <c r="E2" i="55" l="1"/>
  <c r="E3" i="55"/>
  <c r="E4" i="55"/>
  <c r="E5" i="55"/>
  <c r="E6" i="55"/>
  <c r="E16" i="55"/>
  <c r="E17" i="55"/>
  <c r="E18" i="55"/>
  <c r="E19" i="55"/>
  <c r="E20" i="55"/>
  <c r="D19" i="56"/>
  <c r="D18" i="56"/>
  <c r="C2" i="57" l="1"/>
  <c r="D2" i="57"/>
  <c r="C3" i="57"/>
  <c r="D3" i="57"/>
  <c r="C4" i="57"/>
  <c r="D4" i="57"/>
  <c r="C5" i="57"/>
  <c r="D5" i="57"/>
  <c r="C6" i="57"/>
  <c r="D6" i="57"/>
  <c r="D4" i="56"/>
  <c r="D5" i="56"/>
  <c r="F2" i="7" l="1"/>
  <c r="E2" i="7"/>
  <c r="D2" i="7"/>
  <c r="C2" i="7"/>
  <c r="B2" i="7"/>
  <c r="F4" i="7" l="1"/>
  <c r="E4" i="7"/>
  <c r="D4" i="7"/>
  <c r="C4" i="7"/>
  <c r="B4" i="7"/>
  <c r="D28" i="56" s="1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2" i="21" l="1"/>
  <c r="O28" i="21" l="1"/>
  <c r="N28" i="21"/>
  <c r="M28" i="21"/>
  <c r="L28" i="21"/>
  <c r="K28" i="21"/>
  <c r="J28" i="21"/>
  <c r="I28" i="21"/>
  <c r="H28" i="21"/>
  <c r="G28" i="21"/>
  <c r="F28" i="21"/>
  <c r="E28" i="21"/>
  <c r="O30" i="21"/>
  <c r="N30" i="21"/>
  <c r="M30" i="21"/>
  <c r="L30" i="21"/>
  <c r="K30" i="21"/>
  <c r="J30" i="21"/>
  <c r="I30" i="21"/>
  <c r="H30" i="21"/>
  <c r="G30" i="21"/>
  <c r="F30" i="21"/>
  <c r="E30" i="21"/>
  <c r="O29" i="21"/>
  <c r="N29" i="21"/>
  <c r="M29" i="21"/>
  <c r="L29" i="21"/>
  <c r="K29" i="21"/>
  <c r="J29" i="21"/>
  <c r="I29" i="21"/>
  <c r="H29" i="21"/>
  <c r="G29" i="21"/>
  <c r="F29" i="21"/>
  <c r="E29" i="21"/>
  <c r="K13" i="21"/>
  <c r="J13" i="21"/>
  <c r="I13" i="21"/>
  <c r="H13" i="21"/>
  <c r="G2" i="21"/>
  <c r="F2" i="21"/>
  <c r="E2" i="21"/>
  <c r="D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K17" i="21"/>
  <c r="J17" i="21"/>
  <c r="I17" i="21"/>
  <c r="H17" i="21"/>
  <c r="F7" i="21"/>
  <c r="E7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17" i="42"/>
  <c r="C11" i="42"/>
  <c r="C40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2" i="2"/>
  <c r="C19" i="1"/>
  <c r="H3" i="2" l="1"/>
  <c r="J3" i="2" s="1"/>
  <c r="H4" i="2"/>
  <c r="J4" i="2" s="1"/>
  <c r="H5" i="2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H14" i="2"/>
  <c r="J14" i="2" s="1"/>
  <c r="H15" i="2"/>
  <c r="H2" i="2"/>
  <c r="J5" i="2"/>
  <c r="J13" i="2" l="1"/>
  <c r="J15" i="2"/>
  <c r="J2" i="2"/>
  <c r="D17" i="5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B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B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<sst xmlns="http://schemas.openxmlformats.org/spreadsheetml/2006/main" count="353" uniqueCount="222">
  <si>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</si>
  <si>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</si>
  <si>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</si>
  <si>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</si>
  <si>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</si>
  <si>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</si>
  <si>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</si>
  <si>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</si>
  <si>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</si>
  <si>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</si>
  <si>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</si>
  <si>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</si>
  <si>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</si>
  <si>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</si>
  <si>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</si>
  <si>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</si>
  <si>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</si>
  <si>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</si>
  <si>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</si>
  <si>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</si>
  <si>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</si>
  <si>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</si>
  <si>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</si>
  <si>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</si>
  <si>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</si>
  <si>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</si>
  <si>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</si>
  <si>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</si>
  <si>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</si>
  <si>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</si>
  <si>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</si>
  <si>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</si>
  <si>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</si>
  <si>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</si>
  <si>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</si>
  <si>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</si>
  <si>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</si>
  <si>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</si>
  <si>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</si>
  <si>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</si>
  <si>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</si>
  <si>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</si>
  <si>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</si>
  <si>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</si>
  <si>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</si>
  <si>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</si>
  <si>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</si>
  <si>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</si>
  <si>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</si>
  <si>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</si>
  <si>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</si>
  <si>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</si>
  <si>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</si>
  <si>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</si>
  <si>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</si>
  <si>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</si>
  <si>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</si>
  <si>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</si>
  <si>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</si>
  <si>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</si>
  <si>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</si>
  <si>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</si>
  <si>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</si>
  <si>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</si>
  <si>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</si>
  <si>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</si>
  <si>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</si>
  <si>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</si>
  <si>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Family Planning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</si>
  <si>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</si>
  <si>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</si>
  <si>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</si>
  <si>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</si>
  <si>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</si>
  <si>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</si>
  <si>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</si>
  <si>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Less than 18 years first birth</t>
  </si>
  <si>
    <t>Less than 18 years second and third births</t>
  </si>
  <si>
    <t>Less than 18 years greater than third birth</t>
  </si>
  <si>
    <t>18 - 34 years old first birth</t>
  </si>
  <si>
    <t>18 - 34 years old second and third births</t>
  </si>
  <si>
    <t>18 - 34 years old greater than third birth</t>
  </si>
  <si>
    <t>35-49 years old first birth</t>
  </si>
  <si>
    <t>35-49 years old second and third births</t>
  </si>
  <si>
    <t>35-49 years old greater than third birth</t>
  </si>
  <si>
    <t>Birth intervals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</si>
  <si>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</si>
  <si>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</si>
  <si>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</si>
  <si>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</si>
  <si>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</si>
  <si>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</si>
  <si>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</si>
  <si>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</si>
  <si>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</si>
  <si>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</si>
  <si>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</si>
  <si>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</si>
  <si>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</si>
  <si>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</si>
  <si>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</si>
  <si>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</si>
  <si>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</si>
  <si>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</si>
  <si>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</si>
  <si>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</si>
  <si>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</si>
  <si>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</si>
  <si>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</si>
  <si>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</si>
  <si>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</si>
  <si>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</si>
  <si>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</si>
  <si>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</si>
  <si>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</si>
  <si>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</si>
  <si>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</si>
  <si>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</si>
  <si>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</si>
  <si>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</si>
  <si>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</si>
  <si>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</si>
  <si>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</si>
  <si>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</si>
  <si>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Children under 5</t>
  </si>
  <si>
    <t>Total WRA</t>
  </si>
  <si>
    <t>Percentage of deaths in baseline year attributable to cause</t>
  </si>
  <si>
    <t>Percentage of children in each category in baseline year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</si>
  <si>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</si>
  <si>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</si>
  <si>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</si>
  <si>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</si>
  <si>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</si>
  <si>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</si>
  <si>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</si>
  <si>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</si>
  <si>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</si>
  <si>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</si>
  <si>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Percentage of births in category</t>
  </si>
  <si>
    <t>Birth age and order</t>
  </si>
  <si>
    <t>Type of risk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</si>
  <si>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</si>
  <si>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</si>
  <si>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</si>
  <si>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</si>
  <si>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</si>
  <si>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</si>
  <si>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</si>
  <si>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</si>
  <si>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</si>
  <si>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Percentage of population in each category in baseline year</t>
  </si>
  <si>
    <t>Birth outcome distribution</t>
  </si>
  <si>
    <t>Other risks</t>
  </si>
  <si>
    <t>Percentage of SAM cases that develop from MAM</t>
  </si>
  <si>
    <t>Percentage of SAM cases that only recover to MAM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</si>
  <si>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</si>
  <si>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</si>
  <si>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</si>
  <si>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</si>
  <si>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</si>
  <si>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</si>
  <si>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</si>
  <si>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</si>
  <si>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</si>
  <si>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</si>
  <si>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</si>
  <si>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</si>
  <si>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</si>
  <si>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</si>
  <si>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</si>
  <si>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</si>
  <si>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</si>
  <si>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</si>
  <si>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</si>
  <si>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</si>
  <si>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</si>
  <si>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</si>
  <si>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</si>
  <si>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</si>
  <si>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</si>
  <si>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</si>
  <si>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</si>
  <si>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</si>
  <si>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</si>
  <si>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</si>
  <si>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</si>
  <si>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</si>
  <si>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</si>
  <si>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</si>
  <si>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</si>
  <si>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</si>
  <si>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</si>
  <si>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</si>
  <si>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</si>
  <si>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</si>
  <si>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</si>
  <si>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</si>
  <si>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</si>
  <si>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</si>
  <si>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</si>
  <si>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</si>
  <si>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unit cost</t>
  </si>
  <si>
    <t>saturation coverage of target population</t>
  </si>
  <si>
    <t>baseline coverage</t>
  </si>
  <si>
    <t>Unit costs by delivery modality and target population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</si>
  <si>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</si>
  <si>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</si>
  <si>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</si>
  <si>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</si>
  <si>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</si>
  <si>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</si>
  <si>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</si>
  <si>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</si>
  <si>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</si>
  <si>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</si>
  <si>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</si>
  <si>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</si>
  <si>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</si>
  <si>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</si>
  <si>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Projection years</t>
  </si>
  <si>
    <t>End year</t>
  </si>
  <si>
    <t>Baseline year (projection start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</si>
</sst>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</numFmts>
  <fonts count="23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color rgb="FF000000"/>
      <name val="Cambria"/>
      <family val="1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</cellStyleXfs>
  <cellXfs count="10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8" fillId="0" borderId="0" xfId="0" applyFont="1" applyAlignment="1">
      <alignment wrapText="1"/>
    </xf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 applyAlignment="1"/>
    <xf numFmtId="164" fontId="4" fillId="0" borderId="0" xfId="0" applyNumberFormat="1" applyFont="1" applyAlignment="1"/>
    <xf numFmtId="0" fontId="8" fillId="0" borderId="0" xfId="0" applyFont="1" applyAlignment="1">
      <alignment horizontal="right"/>
    </xf>
    <xf numFmtId="9" fontId="4" fillId="2" borderId="1" xfId="10" applyFont="1" applyFill="1" applyBorder="1" applyAlignment="1"/>
    <xf numFmtId="9" fontId="4" fillId="2" borderId="1" xfId="10" applyFont="1" applyFill="1" applyBorder="1" applyAlignment="1">
      <alignment horizontal="right"/>
    </xf>
    <xf numFmtId="0" fontId="4" fillId="2" borderId="1" xfId="0" applyFont="1" applyFill="1" applyBorder="1" applyAlignment="1"/>
    <xf numFmtId="9" fontId="9" fillId="3" borderId="1" xfId="10" applyFont="1" applyFill="1" applyBorder="1" applyAlignment="1"/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4" fillId="2" borderId="1" xfId="0" applyNumberFormat="1" applyFont="1" applyFill="1" applyBorder="1" applyAlignment="1"/>
    <xf numFmtId="164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10" fontId="3" fillId="2" borderId="1" xfId="0" applyNumberFormat="1" applyFont="1" applyFill="1" applyBorder="1" applyAlignment="1">
      <alignment horizontal="right"/>
    </xf>
    <xf numFmtId="1" fontId="9" fillId="3" borderId="1" xfId="9" applyNumberFormat="1" applyFont="1" applyFill="1" applyBorder="1" applyAlignment="1">
      <alignment horizontal="right"/>
    </xf>
    <xf numFmtId="10" fontId="4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 wrapText="1"/>
    </xf>
    <xf numFmtId="165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66" fontId="4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wrapText="1"/>
    </xf>
    <xf numFmtId="9" fontId="9" fillId="3" borderId="1" xfId="10" applyFont="1" applyFill="1" applyBorder="1" applyAlignment="1">
      <alignment horizontal="right"/>
    </xf>
    <xf numFmtId="0" fontId="12" fillId="0" borderId="0" xfId="0" applyFont="1" applyAlignment="1">
      <alignment horizontal="right" vertical="center"/>
    </xf>
    <xf numFmtId="166" fontId="9" fillId="3" borderId="1" xfId="10" applyNumberFormat="1" applyFont="1" applyFill="1" applyBorder="1" applyAlignment="1">
      <alignment horizontal="right"/>
    </xf>
    <xf numFmtId="166" fontId="0" fillId="2" borderId="1" xfId="0" applyNumberFormat="1" applyFont="1" applyFill="1" applyBorder="1" applyAlignment="1"/>
    <xf numFmtId="166" fontId="4" fillId="2" borderId="1" xfId="10" applyNumberFormat="1" applyFont="1" applyFill="1" applyBorder="1" applyAlignment="1"/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2" fontId="9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16" fillId="0" borderId="0" xfId="0" applyFont="1" applyAlignment="1">
      <alignment horizontal="right" vertical="center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166" fontId="4" fillId="2" borderId="2" xfId="725" applyNumberFormat="1" applyFont="1" applyFill="1" applyBorder="1" applyAlignment="1">
      <alignment horizontal="right" vertical="center"/>
    </xf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6" fontId="4" fillId="2" borderId="5" xfId="725" applyNumberFormat="1" applyFont="1" applyFill="1" applyBorder="1" applyAlignment="1">
      <alignment horizontal="right" vertical="center"/>
    </xf>
    <xf numFmtId="166" fontId="4" fillId="2" borderId="1" xfId="725" applyNumberFormat="1" applyFont="1" applyFill="1" applyBorder="1" applyAlignment="1">
      <alignment horizontal="right" vertical="center"/>
    </xf>
    <xf numFmtId="166" fontId="4" fillId="2" borderId="3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9" fontId="3" fillId="2" borderId="1" xfId="725" applyNumberFormat="1" applyFont="1" applyFill="1" applyBorder="1" applyAlignment="1"/>
    <xf numFmtId="2" fontId="3" fillId="2" borderId="1" xfId="725" applyNumberFormat="1" applyFont="1" applyFill="1" applyBorder="1" applyAlignment="1"/>
    <xf numFmtId="2" fontId="9" fillId="3" borderId="1" xfId="725" applyNumberFormat="1" applyFont="1" applyFill="1" applyBorder="1" applyAlignment="1"/>
    <xf numFmtId="0" fontId="3" fillId="0" borderId="0" xfId="725" applyFont="1" applyFill="1" applyBorder="1" applyAlignment="1"/>
    <xf numFmtId="0" fontId="3" fillId="0" borderId="0" xfId="725" applyFont="1" applyFill="1" applyAlignment="1"/>
    <xf numFmtId="0" fontId="20" fillId="0" borderId="0" xfId="725" applyFont="1" applyAlignment="1"/>
    <xf numFmtId="0" fontId="2" fillId="0" borderId="0" xfId="725" applyFont="1" applyAlignment="1"/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6" fontId="21" fillId="3" borderId="4" xfId="725" applyNumberFormat="1" applyFont="1" applyFill="1" applyBorder="1" applyAlignment="1"/>
    <xf numFmtId="166" fontId="21" fillId="3" borderId="5" xfId="725" applyNumberFormat="1" applyFont="1" applyFill="1" applyBorder="1" applyAlignment="1"/>
    <xf numFmtId="0" fontId="8" fillId="0" borderId="0" xfId="0" applyFont="1" applyFill="1" applyAlignment="1"/>
    <xf numFmtId="0" fontId="9" fillId="3" borderId="1" xfId="725" applyFont="1" applyFill="1" applyBorder="1" applyAlignment="1"/>
    <xf numFmtId="0" fontId="4" fillId="0" borderId="0" xfId="725" applyFont="1" applyFill="1" applyAlignment="1">
      <alignment horizontal="right"/>
    </xf>
    <xf numFmtId="0" fontId="22" fillId="0" borderId="0" xfId="0" applyFont="1" applyFill="1" applyAlignment="1"/>
    <xf numFmtId="0" fontId="8" fillId="0" borderId="2" xfId="725" applyFont="1" applyBorder="1" applyAlignment="1"/>
    <xf numFmtId="0" fontId="4" fillId="2" borderId="1" xfId="10" applyNumberFormat="1" applyFont="1" applyFill="1" applyBorder="1" applyAlignment="1">
      <alignment horizontal="right"/>
    </xf>
    <xf numFmtId="0" fontId="4" fillId="2" borderId="1" xfId="10" applyNumberFormat="1" applyFont="1" applyFill="1" applyBorder="1" applyAlignment="1"/>
  </cellXfs>
  <cellStyles count="72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4020000}"/>
    <cellStyle name="Normal 3" xfId="726" xr:uid="{00000000-0005-0000-0000-0000D5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57"/>
  <sheetViews>
    <sheetView tabSelected="1" zoomScaleNormal="100" workbookViewId="0">
      <selection activeCell="C3" sqref="C3"/>
    </sheetView>
  </sheetViews>
  <sheetFormatPr baseColWidth="10" defaultColWidth="14.5" defaultRowHeight="15.75" customHeight="1" x14ac:dyDescent="0.15"/>
  <cols>
    <col min="1" max="1" width="27.6640625" style="15" customWidth="1"/>
    <col min="2" max="2" width="38.6640625" style="19" customWidth="1"/>
    <col min="3" max="16384" width="14.5" style="15"/>
  </cols>
  <sheetData>
    <row r="1" spans="1:3" ht="16" customHeight="1" x14ac:dyDescent="0.15">
      <c r="A1" s="1" t="s">
        <v>111</v>
      </c>
      <c r="B1" s="62" t="s">
        <v>184</v>
      </c>
      <c r="C1" s="62" t="s">
        <v>185</v>
      </c>
    </row>
    <row r="2" spans="1:3" ht="16" customHeight="1" x14ac:dyDescent="0.15">
      <c r="A2" s="15" t="s">
        <v>219</v>
      </c>
      <c r="B2" s="62"/>
      <c r="C2" s="62"/>
    </row>
    <row r="3" spans="1:3" ht="16" customHeight="1" x14ac:dyDescent="0.15">
      <c r="A3" s="1"/>
      <c r="B3" s="9" t="s">
        <v>221</v>
      </c>
      <c r="C3" s="101">
        <v>2017</v>
      </c>
    </row>
    <row r="4" spans="1:3" ht="16" customHeight="1" x14ac:dyDescent="0.15">
      <c r="A4" s="1"/>
      <c r="B4" s="12" t="s">
        <v>220</v>
      </c>
      <c r="C4" s="102">
        <v>2030</v>
      </c>
    </row>
    <row r="5" spans="1:3" ht="16" customHeight="1" x14ac:dyDescent="0.15">
      <c r="A5" s="1"/>
      <c r="B5" s="62"/>
      <c r="C5" s="62"/>
    </row>
    <row r="6" spans="1:3" ht="15" customHeight="1" x14ac:dyDescent="0.15">
      <c r="A6" s="15" t="s">
        <v>48</v>
      </c>
    </row>
    <row r="7" spans="1:3" ht="15" customHeight="1" x14ac:dyDescent="0.15">
      <c r="B7" s="9" t="s">
        <v>117</v>
      </c>
      <c r="C7" s="24"/>
    </row>
    <row r="8" spans="1:3" ht="15" customHeight="1" x14ac:dyDescent="0.15">
      <c r="B8" s="12" t="s">
        <v>118</v>
      </c>
      <c r="C8" s="23"/>
    </row>
    <row r="9" spans="1:3" ht="15" customHeight="1" x14ac:dyDescent="0.15">
      <c r="B9" s="12" t="s">
        <v>116</v>
      </c>
      <c r="C9" s="23"/>
    </row>
    <row r="10" spans="1:3" ht="15" customHeight="1" x14ac:dyDescent="0.15">
      <c r="B10" s="9" t="s">
        <v>119</v>
      </c>
      <c r="C10" s="24"/>
    </row>
    <row r="11" spans="1:3" ht="15" customHeight="1" x14ac:dyDescent="0.15">
      <c r="B11" s="9" t="s">
        <v>120</v>
      </c>
      <c r="C11" s="24"/>
    </row>
    <row r="12" spans="1:3" ht="15" customHeight="1" x14ac:dyDescent="0.15">
      <c r="B12" s="9" t="s">
        <v>121</v>
      </c>
      <c r="C12" s="24"/>
    </row>
    <row r="13" spans="1:3" ht="15" customHeight="1" x14ac:dyDescent="0.15">
      <c r="B13" s="15"/>
    </row>
    <row r="14" spans="1:3" ht="15" customHeight="1" x14ac:dyDescent="0.15">
      <c r="A14" s="15" t="s">
        <v>30</v>
      </c>
      <c r="B14" s="22"/>
      <c r="C14" s="3"/>
    </row>
    <row r="15" spans="1:3" ht="15" customHeight="1" x14ac:dyDescent="0.15">
      <c r="B15" s="12" t="s">
        <v>105</v>
      </c>
      <c r="C15" s="23"/>
    </row>
    <row r="16" spans="1:3" ht="15" customHeight="1" x14ac:dyDescent="0.15">
      <c r="B16" s="12" t="s">
        <v>106</v>
      </c>
      <c r="C16" s="23"/>
    </row>
    <row r="17" spans="1:5" ht="15" customHeight="1" x14ac:dyDescent="0.15">
      <c r="B17" s="12" t="s">
        <v>107</v>
      </c>
      <c r="C17" s="23"/>
    </row>
    <row r="18" spans="1:5" ht="15" customHeight="1" x14ac:dyDescent="0.15">
      <c r="B18" s="12" t="s">
        <v>108</v>
      </c>
      <c r="C18" s="23"/>
    </row>
    <row r="19" spans="1:5" ht="15" customHeight="1" x14ac:dyDescent="0.15">
      <c r="B19" s="12" t="s">
        <v>109</v>
      </c>
      <c r="C19" s="26">
        <f>1-frac_rice-frac_wheat-frac_maize</f>
        <v>1</v>
      </c>
    </row>
    <row r="20" spans="1:5" ht="15" customHeight="1" x14ac:dyDescent="0.15">
      <c r="B20" s="15"/>
    </row>
    <row r="21" spans="1:5" ht="15" customHeight="1" x14ac:dyDescent="0.15">
      <c r="A21" s="15" t="s">
        <v>110</v>
      </c>
    </row>
    <row r="22" spans="1:5" ht="15" customHeight="1" x14ac:dyDescent="0.15">
      <c r="B22" s="27" t="s">
        <v>112</v>
      </c>
      <c r="C22" s="23"/>
    </row>
    <row r="23" spans="1:5" ht="15" customHeight="1" x14ac:dyDescent="0.15">
      <c r="B23" s="27" t="s">
        <v>113</v>
      </c>
      <c r="C23" s="23"/>
    </row>
    <row r="24" spans="1:5" ht="15" customHeight="1" x14ac:dyDescent="0.15">
      <c r="B24" s="27" t="s">
        <v>114</v>
      </c>
      <c r="C24" s="23"/>
    </row>
    <row r="25" spans="1:5" ht="15" customHeight="1" x14ac:dyDescent="0.15">
      <c r="B25" s="27" t="s">
        <v>115</v>
      </c>
      <c r="C25" s="23"/>
    </row>
    <row r="26" spans="1:5" ht="15" customHeight="1" x14ac:dyDescent="0.15"/>
    <row r="27" spans="1:5" ht="15" customHeight="1" x14ac:dyDescent="0.15">
      <c r="A27" s="4" t="s">
        <v>155</v>
      </c>
    </row>
    <row r="28" spans="1:5" ht="15" customHeight="1" x14ac:dyDescent="0.15">
      <c r="A28" s="15" t="s">
        <v>75</v>
      </c>
      <c r="B28" s="9"/>
      <c r="C28" s="16"/>
    </row>
    <row r="29" spans="1:5" ht="15" customHeight="1" x14ac:dyDescent="0.15">
      <c r="B29" s="64" t="s">
        <v>103</v>
      </c>
      <c r="C29" s="25"/>
    </row>
    <row r="30" spans="1:5" ht="15" customHeight="1" x14ac:dyDescent="0.15">
      <c r="B30" s="19" t="s">
        <v>102</v>
      </c>
      <c r="C30" s="25"/>
      <c r="D30" s="20"/>
      <c r="E30" s="21"/>
    </row>
    <row r="31" spans="1:5" ht="15" customHeight="1" x14ac:dyDescent="0.15">
      <c r="B31" s="19" t="s">
        <v>101</v>
      </c>
      <c r="C31" s="25"/>
      <c r="D31" s="20"/>
      <c r="E31" s="20"/>
    </row>
    <row r="32" spans="1:5" ht="15" customHeight="1" x14ac:dyDescent="0.15">
      <c r="B32" s="19" t="s">
        <v>191</v>
      </c>
      <c r="C32" s="25"/>
    </row>
    <row r="33" spans="1:5" ht="15" customHeight="1" x14ac:dyDescent="0.15">
      <c r="B33" s="19" t="s">
        <v>100</v>
      </c>
      <c r="C33" s="23"/>
    </row>
    <row r="34" spans="1:5" ht="15" customHeight="1" x14ac:dyDescent="0.15">
      <c r="B34" s="64" t="s">
        <v>104</v>
      </c>
      <c r="C34" s="25"/>
    </row>
    <row r="35" spans="1:5" ht="15.75" customHeight="1" x14ac:dyDescent="0.15">
      <c r="D35" s="20"/>
    </row>
    <row r="36" spans="1:5" ht="15.75" customHeight="1" x14ac:dyDescent="0.15">
      <c r="A36" s="15" t="s">
        <v>151</v>
      </c>
      <c r="D36" s="20"/>
    </row>
    <row r="37" spans="1:5" ht="15.75" customHeight="1" x14ac:dyDescent="0.15">
      <c r="B37" s="19" t="s">
        <v>9</v>
      </c>
      <c r="C37" s="23"/>
      <c r="D37" s="20"/>
    </row>
    <row r="38" spans="1:5" ht="15.75" customHeight="1" x14ac:dyDescent="0.15">
      <c r="B38" s="19" t="s">
        <v>11</v>
      </c>
      <c r="C38" s="23"/>
      <c r="D38" s="20"/>
    </row>
    <row r="39" spans="1:5" ht="15.75" customHeight="1" x14ac:dyDescent="0.15">
      <c r="B39" s="19" t="s">
        <v>12</v>
      </c>
      <c r="C39" s="23"/>
      <c r="D39" s="20"/>
      <c r="E39" s="21"/>
    </row>
    <row r="40" spans="1:5" ht="15" customHeight="1" x14ac:dyDescent="0.15">
      <c r="B40" s="19" t="s">
        <v>26</v>
      </c>
      <c r="C40" s="26">
        <f>1-term_SGA-preterm_AGA-preterm_SGA</f>
        <v>1</v>
      </c>
      <c r="D40" s="20"/>
      <c r="E40" s="20"/>
    </row>
    <row r="41" spans="1:5" ht="15.75" customHeight="1" x14ac:dyDescent="0.15">
      <c r="D41" s="20"/>
    </row>
    <row r="42" spans="1:5" ht="15.75" customHeight="1" x14ac:dyDescent="0.15">
      <c r="A42" s="15" t="s">
        <v>73</v>
      </c>
      <c r="D42" s="20"/>
    </row>
    <row r="43" spans="1:5" ht="15.75" customHeight="1" x14ac:dyDescent="0.15">
      <c r="B43" s="19" t="s">
        <v>141</v>
      </c>
      <c r="C43" s="7"/>
      <c r="D43" s="20"/>
    </row>
    <row r="44" spans="1:5" ht="15" customHeight="1" x14ac:dyDescent="0.15">
      <c r="B44" s="19" t="s">
        <v>142</v>
      </c>
      <c r="C44" s="7"/>
    </row>
    <row r="45" spans="1:5" ht="15.75" customHeight="1" x14ac:dyDescent="0.15">
      <c r="B45" s="19" t="s">
        <v>143</v>
      </c>
      <c r="C45" s="7"/>
    </row>
    <row r="46" spans="1:5" ht="15.75" customHeight="1" x14ac:dyDescent="0.15">
      <c r="B46" s="19" t="s">
        <v>144</v>
      </c>
      <c r="C46" s="7"/>
    </row>
    <row r="47" spans="1:5" ht="15.75" customHeight="1" x14ac:dyDescent="0.15">
      <c r="B47" s="19" t="s">
        <v>145</v>
      </c>
      <c r="C47" s="7"/>
    </row>
    <row r="49" spans="1:3" ht="15.75" customHeight="1" x14ac:dyDescent="0.15">
      <c r="A49" s="15" t="s">
        <v>152</v>
      </c>
    </row>
    <row r="50" spans="1:3" ht="15.75" customHeight="1" x14ac:dyDescent="0.15">
      <c r="B50" s="9" t="s">
        <v>122</v>
      </c>
      <c r="C50" s="24">
        <v>0.2</v>
      </c>
    </row>
    <row r="51" spans="1:3" ht="15.75" customHeight="1" x14ac:dyDescent="0.15">
      <c r="B51" s="19" t="s">
        <v>149</v>
      </c>
      <c r="C51" s="24"/>
    </row>
    <row r="52" spans="1:3" ht="15.75" customHeight="1" x14ac:dyDescent="0.15">
      <c r="B52" s="19" t="s">
        <v>153</v>
      </c>
      <c r="C52" s="24">
        <v>1</v>
      </c>
    </row>
    <row r="53" spans="1:3" ht="15.75" customHeight="1" x14ac:dyDescent="0.15">
      <c r="B53" s="19" t="s">
        <v>154</v>
      </c>
      <c r="C53" s="24">
        <v>1</v>
      </c>
    </row>
    <row r="57" spans="1:3" ht="15.75" customHeight="1" x14ac:dyDescent="0.15">
      <c r="A57" s="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J40"/>
  <sheetViews>
    <sheetView zoomScale="85" zoomScaleNormal="85" workbookViewId="0">
      <selection activeCell="F12" sqref="F12"/>
    </sheetView>
  </sheetViews>
  <sheetFormatPr baseColWidth="10" defaultColWidth="14.5" defaultRowHeight="15.75" customHeight="1" x14ac:dyDescent="0.15"/>
  <cols>
    <col min="1" max="1" width="8.5" style="15" customWidth="1"/>
    <col min="2" max="10" width="16.83203125" style="15" customWidth="1"/>
    <col min="11" max="16384" width="14.5" style="15"/>
  </cols>
  <sheetData>
    <row r="1" spans="1:10" s="28" customFormat="1" ht="30" customHeight="1" x14ac:dyDescent="0.15">
      <c r="A1" s="46" t="s">
        <v>0</v>
      </c>
      <c r="B1" s="36" t="s">
        <v>123</v>
      </c>
      <c r="C1" s="31" t="s">
        <v>124</v>
      </c>
      <c r="D1" s="31" t="s">
        <v>49</v>
      </c>
      <c r="E1" s="31" t="s">
        <v>50</v>
      </c>
      <c r="F1" s="31" t="s">
        <v>51</v>
      </c>
      <c r="G1" s="31" t="s">
        <v>52</v>
      </c>
      <c r="H1" s="31" t="s">
        <v>125</v>
      </c>
      <c r="I1" s="31" t="s">
        <v>147</v>
      </c>
      <c r="J1" s="31" t="s">
        <v>36</v>
      </c>
    </row>
    <row r="2" spans="1:10" ht="15.75" customHeight="1" x14ac:dyDescent="0.15">
      <c r="A2" s="9">
        <f>start_year</f>
        <v>2017</v>
      </c>
      <c r="B2" s="8"/>
      <c r="C2" s="29"/>
      <c r="D2" s="29"/>
      <c r="E2" s="29"/>
      <c r="F2" s="29"/>
      <c r="G2" s="29"/>
      <c r="H2" s="30">
        <f t="shared" ref="H2:H40" si="0">D2+E2+F2+G2</f>
        <v>0</v>
      </c>
      <c r="I2" s="30">
        <f t="shared" ref="I2:I40" si="1">(B2 + stillbirth*B2/(1000-stillbirth))/(1-abortion)</f>
        <v>0</v>
      </c>
      <c r="J2" s="30">
        <f>H2-I2</f>
        <v>0</v>
      </c>
    </row>
    <row r="3" spans="1:10" ht="15.75" customHeight="1" x14ac:dyDescent="0.15">
      <c r="A3" s="9">
        <f t="shared" ref="A3:A40" si="2">IF($A$2+ROW(A3)-2&lt;=end_year,A2+1,"")</f>
        <v>2018</v>
      </c>
      <c r="B3" s="8"/>
      <c r="C3" s="29"/>
      <c r="D3" s="29"/>
      <c r="E3" s="29"/>
      <c r="F3" s="29"/>
      <c r="G3" s="29"/>
      <c r="H3" s="30">
        <f t="shared" si="0"/>
        <v>0</v>
      </c>
      <c r="I3" s="30">
        <f t="shared" si="1"/>
        <v>0</v>
      </c>
      <c r="J3" s="30">
        <f t="shared" ref="J3:J15" si="3">H3-I3</f>
        <v>0</v>
      </c>
    </row>
    <row r="4" spans="1:10" ht="15.75" customHeight="1" x14ac:dyDescent="0.15">
      <c r="A4" s="9">
        <f t="shared" si="2"/>
        <v>2019</v>
      </c>
      <c r="B4" s="8"/>
      <c r="C4" s="29"/>
      <c r="D4" s="29"/>
      <c r="E4" s="29"/>
      <c r="F4" s="29"/>
      <c r="G4" s="29"/>
      <c r="H4" s="30">
        <f t="shared" si="0"/>
        <v>0</v>
      </c>
      <c r="I4" s="30">
        <f t="shared" si="1"/>
        <v>0</v>
      </c>
      <c r="J4" s="30">
        <f t="shared" si="3"/>
        <v>0</v>
      </c>
    </row>
    <row r="5" spans="1:10" ht="15.75" customHeight="1" x14ac:dyDescent="0.15">
      <c r="A5" s="9">
        <f t="shared" si="2"/>
        <v>2020</v>
      </c>
      <c r="B5" s="8"/>
      <c r="C5" s="29"/>
      <c r="D5" s="29"/>
      <c r="E5" s="29"/>
      <c r="F5" s="29"/>
      <c r="G5" s="29"/>
      <c r="H5" s="30">
        <f t="shared" si="0"/>
        <v>0</v>
      </c>
      <c r="I5" s="30">
        <f t="shared" si="1"/>
        <v>0</v>
      </c>
      <c r="J5" s="30">
        <f t="shared" si="3"/>
        <v>0</v>
      </c>
    </row>
    <row r="6" spans="1:10" ht="15.75" customHeight="1" x14ac:dyDescent="0.15">
      <c r="A6" s="9">
        <f t="shared" si="2"/>
        <v>2021</v>
      </c>
      <c r="B6" s="8"/>
      <c r="C6" s="29"/>
      <c r="D6" s="29"/>
      <c r="E6" s="29"/>
      <c r="F6" s="29"/>
      <c r="G6" s="29"/>
      <c r="H6" s="30">
        <f t="shared" si="0"/>
        <v>0</v>
      </c>
      <c r="I6" s="30">
        <f t="shared" si="1"/>
        <v>0</v>
      </c>
      <c r="J6" s="30">
        <f t="shared" si="3"/>
        <v>0</v>
      </c>
    </row>
    <row r="7" spans="1:10" ht="15.75" customHeight="1" x14ac:dyDescent="0.15">
      <c r="A7" s="9">
        <f t="shared" si="2"/>
        <v>2022</v>
      </c>
      <c r="B7" s="8"/>
      <c r="C7" s="29"/>
      <c r="D7" s="29"/>
      <c r="E7" s="29"/>
      <c r="F7" s="29"/>
      <c r="G7" s="29"/>
      <c r="H7" s="30">
        <f t="shared" si="0"/>
        <v>0</v>
      </c>
      <c r="I7" s="30">
        <f t="shared" si="1"/>
        <v>0</v>
      </c>
      <c r="J7" s="30">
        <f t="shared" si="3"/>
        <v>0</v>
      </c>
    </row>
    <row r="8" spans="1:10" ht="15.75" customHeight="1" x14ac:dyDescent="0.15">
      <c r="A8" s="9">
        <f t="shared" si="2"/>
        <v>2023</v>
      </c>
      <c r="B8" s="8"/>
      <c r="C8" s="29"/>
      <c r="D8" s="29"/>
      <c r="E8" s="29"/>
      <c r="F8" s="29"/>
      <c r="G8" s="29"/>
      <c r="H8" s="30">
        <f t="shared" si="0"/>
        <v>0</v>
      </c>
      <c r="I8" s="30">
        <f t="shared" si="1"/>
        <v>0</v>
      </c>
      <c r="J8" s="30">
        <f t="shared" si="3"/>
        <v>0</v>
      </c>
    </row>
    <row r="9" spans="1:10" ht="15.75" customHeight="1" x14ac:dyDescent="0.15">
      <c r="A9" s="9">
        <f t="shared" si="2"/>
        <v>2024</v>
      </c>
      <c r="B9" s="8"/>
      <c r="C9" s="29"/>
      <c r="D9" s="29"/>
      <c r="E9" s="29"/>
      <c r="F9" s="29"/>
      <c r="G9" s="29"/>
      <c r="H9" s="30">
        <f t="shared" si="0"/>
        <v>0</v>
      </c>
      <c r="I9" s="30">
        <f t="shared" si="1"/>
        <v>0</v>
      </c>
      <c r="J9" s="30">
        <f t="shared" si="3"/>
        <v>0</v>
      </c>
    </row>
    <row r="10" spans="1:10" ht="15.75" customHeight="1" x14ac:dyDescent="0.15">
      <c r="A10" s="9">
        <f t="shared" si="2"/>
        <v>2025</v>
      </c>
      <c r="B10" s="8"/>
      <c r="C10" s="29"/>
      <c r="D10" s="29"/>
      <c r="E10" s="29"/>
      <c r="F10" s="29"/>
      <c r="G10" s="29"/>
      <c r="H10" s="30">
        <f t="shared" si="0"/>
        <v>0</v>
      </c>
      <c r="I10" s="30">
        <f t="shared" si="1"/>
        <v>0</v>
      </c>
      <c r="J10" s="30">
        <f t="shared" si="3"/>
        <v>0</v>
      </c>
    </row>
    <row r="11" spans="1:10" ht="15.75" customHeight="1" x14ac:dyDescent="0.15">
      <c r="A11" s="9">
        <f t="shared" si="2"/>
        <v>2026</v>
      </c>
      <c r="B11" s="8"/>
      <c r="C11" s="29"/>
      <c r="D11" s="29"/>
      <c r="E11" s="29"/>
      <c r="F11" s="29"/>
      <c r="G11" s="29"/>
      <c r="H11" s="30">
        <f t="shared" si="0"/>
        <v>0</v>
      </c>
      <c r="I11" s="30">
        <f t="shared" si="1"/>
        <v>0</v>
      </c>
      <c r="J11" s="30">
        <f t="shared" si="3"/>
        <v>0</v>
      </c>
    </row>
    <row r="12" spans="1:10" ht="15.75" customHeight="1" x14ac:dyDescent="0.15">
      <c r="A12" s="9">
        <f t="shared" si="2"/>
        <v>2027</v>
      </c>
      <c r="B12" s="8"/>
      <c r="C12" s="29"/>
      <c r="D12" s="29"/>
      <c r="E12" s="29"/>
      <c r="F12" s="29"/>
      <c r="G12" s="29"/>
      <c r="H12" s="30">
        <f t="shared" si="0"/>
        <v>0</v>
      </c>
      <c r="I12" s="30">
        <f t="shared" si="1"/>
        <v>0</v>
      </c>
      <c r="J12" s="30">
        <f t="shared" si="3"/>
        <v>0</v>
      </c>
    </row>
    <row r="13" spans="1:10" ht="15.75" customHeight="1" x14ac:dyDescent="0.15">
      <c r="A13" s="9">
        <f t="shared" si="2"/>
        <v>2028</v>
      </c>
      <c r="B13" s="8"/>
      <c r="C13" s="29"/>
      <c r="D13" s="29"/>
      <c r="E13" s="29"/>
      <c r="F13" s="29"/>
      <c r="G13" s="29"/>
      <c r="H13" s="30">
        <f t="shared" si="0"/>
        <v>0</v>
      </c>
      <c r="I13" s="30">
        <f t="shared" si="1"/>
        <v>0</v>
      </c>
      <c r="J13" s="30">
        <f t="shared" si="3"/>
        <v>0</v>
      </c>
    </row>
    <row r="14" spans="1:10" ht="15.75" customHeight="1" x14ac:dyDescent="0.15">
      <c r="A14" s="9">
        <f t="shared" si="2"/>
        <v>2029</v>
      </c>
      <c r="B14" s="8"/>
      <c r="C14" s="29"/>
      <c r="D14" s="29"/>
      <c r="E14" s="29"/>
      <c r="F14" s="29"/>
      <c r="G14" s="29"/>
      <c r="H14" s="30">
        <f t="shared" si="0"/>
        <v>0</v>
      </c>
      <c r="I14" s="30">
        <f t="shared" si="1"/>
        <v>0</v>
      </c>
      <c r="J14" s="30">
        <f t="shared" si="3"/>
        <v>0</v>
      </c>
    </row>
    <row r="15" spans="1:10" ht="15.75" customHeight="1" x14ac:dyDescent="0.15">
      <c r="A15" s="9">
        <f t="shared" si="2"/>
        <v>2030</v>
      </c>
      <c r="B15" s="8"/>
      <c r="C15" s="29"/>
      <c r="D15" s="29"/>
      <c r="E15" s="29"/>
      <c r="F15" s="29"/>
      <c r="G15" s="29"/>
      <c r="H15" s="30">
        <f t="shared" si="0"/>
        <v>0</v>
      </c>
      <c r="I15" s="30">
        <f t="shared" si="1"/>
        <v>0</v>
      </c>
      <c r="J15" s="30">
        <f t="shared" si="3"/>
        <v>0</v>
      </c>
    </row>
    <row r="16" spans="1:10" ht="15.75" customHeight="1" x14ac:dyDescent="0.15">
      <c r="A16" s="9" t="str">
        <f t="shared" si="2"/>
        <v/>
      </c>
      <c r="B16" s="8"/>
      <c r="C16" s="29"/>
      <c r="D16" s="29"/>
      <c r="E16" s="29"/>
      <c r="F16" s="29"/>
      <c r="G16" s="29"/>
      <c r="H16" s="30">
        <f t="shared" si="0"/>
        <v>0</v>
      </c>
      <c r="I16" s="30">
        <f t="shared" si="1"/>
        <v>0</v>
      </c>
      <c r="J16" s="30">
        <f t="shared" ref="J16:J40" si="4">H16-I16</f>
        <v>0</v>
      </c>
    </row>
    <row r="17" spans="1:10" ht="15.75" customHeight="1" x14ac:dyDescent="0.15">
      <c r="A17" s="9" t="str">
        <f t="shared" si="2"/>
        <v/>
      </c>
      <c r="B17" s="8"/>
      <c r="C17" s="29"/>
      <c r="D17" s="29"/>
      <c r="E17" s="29"/>
      <c r="F17" s="29"/>
      <c r="G17" s="29"/>
      <c r="H17" s="30">
        <f t="shared" si="0"/>
        <v>0</v>
      </c>
      <c r="I17" s="30">
        <f t="shared" si="1"/>
        <v>0</v>
      </c>
      <c r="J17" s="30">
        <f t="shared" si="4"/>
        <v>0</v>
      </c>
    </row>
    <row r="18" spans="1:10" ht="15.75" customHeight="1" x14ac:dyDescent="0.15">
      <c r="A18" s="9" t="str">
        <f t="shared" si="2"/>
        <v/>
      </c>
      <c r="B18" s="8"/>
      <c r="C18" s="29"/>
      <c r="D18" s="29"/>
      <c r="E18" s="29"/>
      <c r="F18" s="29"/>
      <c r="G18" s="29"/>
      <c r="H18" s="30">
        <f t="shared" si="0"/>
        <v>0</v>
      </c>
      <c r="I18" s="30">
        <f t="shared" si="1"/>
        <v>0</v>
      </c>
      <c r="J18" s="30">
        <f t="shared" si="4"/>
        <v>0</v>
      </c>
    </row>
    <row r="19" spans="1:10" ht="15.75" customHeight="1" x14ac:dyDescent="0.15">
      <c r="A19" s="9" t="str">
        <f t="shared" si="2"/>
        <v/>
      </c>
      <c r="B19" s="8"/>
      <c r="C19" s="29"/>
      <c r="D19" s="29"/>
      <c r="E19" s="29"/>
      <c r="F19" s="29"/>
      <c r="G19" s="29"/>
      <c r="H19" s="30">
        <f t="shared" si="0"/>
        <v>0</v>
      </c>
      <c r="I19" s="30">
        <f t="shared" si="1"/>
        <v>0</v>
      </c>
      <c r="J19" s="30">
        <f t="shared" si="4"/>
        <v>0</v>
      </c>
    </row>
    <row r="20" spans="1:10" ht="15.75" customHeight="1" x14ac:dyDescent="0.15">
      <c r="A20" s="9" t="str">
        <f t="shared" si="2"/>
        <v/>
      </c>
      <c r="B20" s="8"/>
      <c r="C20" s="29"/>
      <c r="D20" s="29"/>
      <c r="E20" s="29"/>
      <c r="F20" s="29"/>
      <c r="G20" s="29"/>
      <c r="H20" s="30">
        <f t="shared" si="0"/>
        <v>0</v>
      </c>
      <c r="I20" s="30">
        <f t="shared" si="1"/>
        <v>0</v>
      </c>
      <c r="J20" s="30">
        <f t="shared" si="4"/>
        <v>0</v>
      </c>
    </row>
    <row r="21" spans="1:10" ht="15.75" customHeight="1" x14ac:dyDescent="0.15">
      <c r="A21" s="9" t="str">
        <f t="shared" si="2"/>
        <v/>
      </c>
      <c r="B21" s="8"/>
      <c r="C21" s="29"/>
      <c r="D21" s="29"/>
      <c r="E21" s="29"/>
      <c r="F21" s="29"/>
      <c r="G21" s="29"/>
      <c r="H21" s="30">
        <f t="shared" si="0"/>
        <v>0</v>
      </c>
      <c r="I21" s="30">
        <f t="shared" si="1"/>
        <v>0</v>
      </c>
      <c r="J21" s="30">
        <f t="shared" si="4"/>
        <v>0</v>
      </c>
    </row>
    <row r="22" spans="1:10" ht="15.75" customHeight="1" x14ac:dyDescent="0.15">
      <c r="A22" s="9" t="str">
        <f t="shared" si="2"/>
        <v/>
      </c>
      <c r="B22" s="8"/>
      <c r="C22" s="29"/>
      <c r="D22" s="29"/>
      <c r="E22" s="29"/>
      <c r="F22" s="29"/>
      <c r="G22" s="29"/>
      <c r="H22" s="30">
        <f t="shared" si="0"/>
        <v>0</v>
      </c>
      <c r="I22" s="30">
        <f t="shared" si="1"/>
        <v>0</v>
      </c>
      <c r="J22" s="30">
        <f t="shared" si="4"/>
        <v>0</v>
      </c>
    </row>
    <row r="23" spans="1:10" ht="15.75" customHeight="1" x14ac:dyDescent="0.15">
      <c r="A23" s="9" t="str">
        <f t="shared" si="2"/>
        <v/>
      </c>
      <c r="B23" s="8"/>
      <c r="C23" s="29"/>
      <c r="D23" s="29"/>
      <c r="E23" s="29"/>
      <c r="F23" s="29"/>
      <c r="G23" s="29"/>
      <c r="H23" s="30">
        <f t="shared" si="0"/>
        <v>0</v>
      </c>
      <c r="I23" s="30">
        <f t="shared" si="1"/>
        <v>0</v>
      </c>
      <c r="J23" s="30">
        <f t="shared" si="4"/>
        <v>0</v>
      </c>
    </row>
    <row r="24" spans="1:10" ht="15.75" customHeight="1" x14ac:dyDescent="0.15">
      <c r="A24" s="9" t="str">
        <f t="shared" si="2"/>
        <v/>
      </c>
      <c r="B24" s="8"/>
      <c r="C24" s="29"/>
      <c r="D24" s="29"/>
      <c r="E24" s="29"/>
      <c r="F24" s="29"/>
      <c r="G24" s="29"/>
      <c r="H24" s="30">
        <f t="shared" si="0"/>
        <v>0</v>
      </c>
      <c r="I24" s="30">
        <f t="shared" si="1"/>
        <v>0</v>
      </c>
      <c r="J24" s="30">
        <f t="shared" si="4"/>
        <v>0</v>
      </c>
    </row>
    <row r="25" spans="1:10" ht="15.75" customHeight="1" x14ac:dyDescent="0.15">
      <c r="A25" s="9" t="str">
        <f t="shared" si="2"/>
        <v/>
      </c>
      <c r="B25" s="8"/>
      <c r="C25" s="29"/>
      <c r="D25" s="29"/>
      <c r="E25" s="29"/>
      <c r="F25" s="29"/>
      <c r="G25" s="29"/>
      <c r="H25" s="30">
        <f t="shared" si="0"/>
        <v>0</v>
      </c>
      <c r="I25" s="30">
        <f t="shared" si="1"/>
        <v>0</v>
      </c>
      <c r="J25" s="30">
        <f t="shared" si="4"/>
        <v>0</v>
      </c>
    </row>
    <row r="26" spans="1:10" ht="15.75" customHeight="1" x14ac:dyDescent="0.15">
      <c r="A26" s="9" t="str">
        <f t="shared" si="2"/>
        <v/>
      </c>
      <c r="B26" s="8"/>
      <c r="C26" s="29"/>
      <c r="D26" s="29"/>
      <c r="E26" s="29"/>
      <c r="F26" s="29"/>
      <c r="G26" s="29"/>
      <c r="H26" s="30">
        <f t="shared" si="0"/>
        <v>0</v>
      </c>
      <c r="I26" s="30">
        <f t="shared" si="1"/>
        <v>0</v>
      </c>
      <c r="J26" s="30">
        <f t="shared" si="4"/>
        <v>0</v>
      </c>
    </row>
    <row r="27" spans="1:10" ht="15.75" customHeight="1" x14ac:dyDescent="0.15">
      <c r="A27" s="9" t="str">
        <f t="shared" si="2"/>
        <v/>
      </c>
      <c r="B27" s="8"/>
      <c r="C27" s="29"/>
      <c r="D27" s="29"/>
      <c r="E27" s="29"/>
      <c r="F27" s="29"/>
      <c r="G27" s="29"/>
      <c r="H27" s="30">
        <f t="shared" si="0"/>
        <v>0</v>
      </c>
      <c r="I27" s="30">
        <f t="shared" si="1"/>
        <v>0</v>
      </c>
      <c r="J27" s="30">
        <f t="shared" si="4"/>
        <v>0</v>
      </c>
    </row>
    <row r="28" spans="1:10" ht="15.75" customHeight="1" x14ac:dyDescent="0.15">
      <c r="A28" s="9" t="str">
        <f t="shared" si="2"/>
        <v/>
      </c>
      <c r="B28" s="8"/>
      <c r="C28" s="29"/>
      <c r="D28" s="29"/>
      <c r="E28" s="29"/>
      <c r="F28" s="29"/>
      <c r="G28" s="29"/>
      <c r="H28" s="30">
        <f t="shared" si="0"/>
        <v>0</v>
      </c>
      <c r="I28" s="30">
        <f t="shared" si="1"/>
        <v>0</v>
      </c>
      <c r="J28" s="30">
        <f t="shared" si="4"/>
        <v>0</v>
      </c>
    </row>
    <row r="29" spans="1:10" ht="15.75" customHeight="1" x14ac:dyDescent="0.15">
      <c r="A29" s="9" t="str">
        <f t="shared" si="2"/>
        <v/>
      </c>
      <c r="B29" s="8"/>
      <c r="C29" s="29"/>
      <c r="D29" s="29"/>
      <c r="E29" s="29"/>
      <c r="F29" s="29"/>
      <c r="G29" s="29"/>
      <c r="H29" s="30">
        <f t="shared" si="0"/>
        <v>0</v>
      </c>
      <c r="I29" s="30">
        <f t="shared" si="1"/>
        <v>0</v>
      </c>
      <c r="J29" s="30">
        <f t="shared" si="4"/>
        <v>0</v>
      </c>
    </row>
    <row r="30" spans="1:10" ht="15.75" customHeight="1" x14ac:dyDescent="0.15">
      <c r="A30" s="9" t="str">
        <f t="shared" si="2"/>
        <v/>
      </c>
      <c r="B30" s="8"/>
      <c r="C30" s="29"/>
      <c r="D30" s="29"/>
      <c r="E30" s="29"/>
      <c r="F30" s="29"/>
      <c r="G30" s="29"/>
      <c r="H30" s="30">
        <f t="shared" si="0"/>
        <v>0</v>
      </c>
      <c r="I30" s="30">
        <f t="shared" si="1"/>
        <v>0</v>
      </c>
      <c r="J30" s="30">
        <f t="shared" si="4"/>
        <v>0</v>
      </c>
    </row>
    <row r="31" spans="1:10" ht="15.75" customHeight="1" x14ac:dyDescent="0.15">
      <c r="A31" s="9" t="str">
        <f t="shared" si="2"/>
        <v/>
      </c>
      <c r="B31" s="8"/>
      <c r="C31" s="29"/>
      <c r="D31" s="29"/>
      <c r="E31" s="29"/>
      <c r="F31" s="29"/>
      <c r="G31" s="29"/>
      <c r="H31" s="30">
        <f t="shared" si="0"/>
        <v>0</v>
      </c>
      <c r="I31" s="30">
        <f t="shared" si="1"/>
        <v>0</v>
      </c>
      <c r="J31" s="30">
        <f t="shared" si="4"/>
        <v>0</v>
      </c>
    </row>
    <row r="32" spans="1:10" ht="15.75" customHeight="1" x14ac:dyDescent="0.15">
      <c r="A32" s="9" t="str">
        <f t="shared" si="2"/>
        <v/>
      </c>
      <c r="B32" s="8"/>
      <c r="C32" s="29"/>
      <c r="D32" s="29"/>
      <c r="E32" s="29"/>
      <c r="F32" s="29"/>
      <c r="G32" s="29"/>
      <c r="H32" s="30">
        <f t="shared" si="0"/>
        <v>0</v>
      </c>
      <c r="I32" s="30">
        <f t="shared" si="1"/>
        <v>0</v>
      </c>
      <c r="J32" s="30">
        <f t="shared" si="4"/>
        <v>0</v>
      </c>
    </row>
    <row r="33" spans="1:10" ht="15.75" customHeight="1" x14ac:dyDescent="0.15">
      <c r="A33" s="9" t="str">
        <f t="shared" si="2"/>
        <v/>
      </c>
      <c r="B33" s="8"/>
      <c r="C33" s="29"/>
      <c r="D33" s="29"/>
      <c r="E33" s="29"/>
      <c r="F33" s="29"/>
      <c r="G33" s="29"/>
      <c r="H33" s="30">
        <f t="shared" si="0"/>
        <v>0</v>
      </c>
      <c r="I33" s="30">
        <f t="shared" si="1"/>
        <v>0</v>
      </c>
      <c r="J33" s="30">
        <f t="shared" si="4"/>
        <v>0</v>
      </c>
    </row>
    <row r="34" spans="1:10" ht="15.75" customHeight="1" x14ac:dyDescent="0.15">
      <c r="A34" s="9" t="str">
        <f t="shared" si="2"/>
        <v/>
      </c>
      <c r="B34" s="8"/>
      <c r="C34" s="29"/>
      <c r="D34" s="29"/>
      <c r="E34" s="29"/>
      <c r="F34" s="29"/>
      <c r="G34" s="29"/>
      <c r="H34" s="30">
        <f t="shared" si="0"/>
        <v>0</v>
      </c>
      <c r="I34" s="30">
        <f t="shared" si="1"/>
        <v>0</v>
      </c>
      <c r="J34" s="30">
        <f t="shared" si="4"/>
        <v>0</v>
      </c>
    </row>
    <row r="35" spans="1:10" ht="15.75" customHeight="1" x14ac:dyDescent="0.15">
      <c r="A35" s="9" t="str">
        <f t="shared" si="2"/>
        <v/>
      </c>
      <c r="B35" s="8"/>
      <c r="C35" s="29"/>
      <c r="D35" s="29"/>
      <c r="E35" s="29"/>
      <c r="F35" s="29"/>
      <c r="G35" s="29"/>
      <c r="H35" s="30">
        <f t="shared" si="0"/>
        <v>0</v>
      </c>
      <c r="I35" s="30">
        <f t="shared" si="1"/>
        <v>0</v>
      </c>
      <c r="J35" s="30">
        <f t="shared" si="4"/>
        <v>0</v>
      </c>
    </row>
    <row r="36" spans="1:10" ht="15.75" customHeight="1" x14ac:dyDescent="0.15">
      <c r="A36" s="9" t="str">
        <f t="shared" si="2"/>
        <v/>
      </c>
      <c r="B36" s="8"/>
      <c r="C36" s="29"/>
      <c r="D36" s="29"/>
      <c r="E36" s="29"/>
      <c r="F36" s="29"/>
      <c r="G36" s="29"/>
      <c r="H36" s="30">
        <f t="shared" si="0"/>
        <v>0</v>
      </c>
      <c r="I36" s="30">
        <f t="shared" si="1"/>
        <v>0</v>
      </c>
      <c r="J36" s="30">
        <f t="shared" si="4"/>
        <v>0</v>
      </c>
    </row>
    <row r="37" spans="1:10" ht="15.75" customHeight="1" x14ac:dyDescent="0.15">
      <c r="A37" s="9" t="str">
        <f t="shared" si="2"/>
        <v/>
      </c>
      <c r="B37" s="8"/>
      <c r="C37" s="29"/>
      <c r="D37" s="29"/>
      <c r="E37" s="29"/>
      <c r="F37" s="29"/>
      <c r="G37" s="29"/>
      <c r="H37" s="30">
        <f t="shared" si="0"/>
        <v>0</v>
      </c>
      <c r="I37" s="30">
        <f t="shared" si="1"/>
        <v>0</v>
      </c>
      <c r="J37" s="30">
        <f t="shared" si="4"/>
        <v>0</v>
      </c>
    </row>
    <row r="38" spans="1:10" ht="15.75" customHeight="1" x14ac:dyDescent="0.15">
      <c r="A38" s="9" t="str">
        <f t="shared" si="2"/>
        <v/>
      </c>
      <c r="B38" s="8"/>
      <c r="C38" s="29"/>
      <c r="D38" s="29"/>
      <c r="E38" s="29"/>
      <c r="F38" s="29"/>
      <c r="G38" s="29"/>
      <c r="H38" s="30">
        <f t="shared" si="0"/>
        <v>0</v>
      </c>
      <c r="I38" s="30">
        <f t="shared" si="1"/>
        <v>0</v>
      </c>
      <c r="J38" s="30">
        <f t="shared" si="4"/>
        <v>0</v>
      </c>
    </row>
    <row r="39" spans="1:10" ht="15.75" customHeight="1" x14ac:dyDescent="0.15">
      <c r="A39" s="9" t="str">
        <f t="shared" si="2"/>
        <v/>
      </c>
      <c r="B39" s="8"/>
      <c r="C39" s="29"/>
      <c r="D39" s="29"/>
      <c r="E39" s="29"/>
      <c r="F39" s="29"/>
      <c r="G39" s="29"/>
      <c r="H39" s="30">
        <f t="shared" si="0"/>
        <v>0</v>
      </c>
      <c r="I39" s="30">
        <f t="shared" si="1"/>
        <v>0</v>
      </c>
      <c r="J39" s="30">
        <f t="shared" si="4"/>
        <v>0</v>
      </c>
    </row>
    <row r="40" spans="1:10" ht="15.75" customHeight="1" x14ac:dyDescent="0.15">
      <c r="A40" s="9" t="str">
        <f t="shared" si="2"/>
        <v/>
      </c>
      <c r="B40" s="8"/>
      <c r="C40" s="29"/>
      <c r="D40" s="29"/>
      <c r="E40" s="29"/>
      <c r="F40" s="29"/>
      <c r="G40" s="29"/>
      <c r="H40" s="30">
        <f t="shared" si="0"/>
        <v>0</v>
      </c>
      <c r="I40" s="30">
        <f t="shared" si="1"/>
        <v>0</v>
      </c>
      <c r="J40" s="30">
        <f t="shared" si="4"/>
        <v>0</v>
      </c>
    </row>
  </sheetData>
  <conditionalFormatting sqref="B2:J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G27"/>
  <sheetViews>
    <sheetView zoomScale="115" zoomScaleNormal="115" workbookViewId="0">
      <selection activeCell="G19" sqref="G19:G27"/>
    </sheetView>
  </sheetViews>
  <sheetFormatPr baseColWidth="10" defaultColWidth="14.5" defaultRowHeight="15.75" customHeight="1" x14ac:dyDescent="0.15"/>
  <cols>
    <col min="1" max="1" width="31.33203125" customWidth="1"/>
    <col min="2" max="7" width="13" customWidth="1"/>
  </cols>
  <sheetData>
    <row r="1" spans="1:7" ht="27.75" customHeight="1" x14ac:dyDescent="0.15">
      <c r="A1" s="11" t="s">
        <v>126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32</v>
      </c>
    </row>
    <row r="2" spans="1:7" ht="15.75" customHeight="1" x14ac:dyDescent="0.15">
      <c r="A2" s="32" t="s">
        <v>74</v>
      </c>
      <c r="B2" s="33"/>
      <c r="C2" s="34">
        <v>0</v>
      </c>
      <c r="D2" s="34">
        <v>0</v>
      </c>
      <c r="E2" s="34">
        <v>0</v>
      </c>
      <c r="F2" s="34">
        <v>0</v>
      </c>
      <c r="G2" s="34">
        <v>0</v>
      </c>
    </row>
    <row r="3" spans="1:7" ht="15.75" customHeight="1" x14ac:dyDescent="0.15">
      <c r="A3" s="32" t="s">
        <v>7</v>
      </c>
      <c r="B3" s="33"/>
      <c r="C3" s="34">
        <v>0</v>
      </c>
      <c r="D3" s="34">
        <v>0</v>
      </c>
      <c r="E3" s="34">
        <v>0</v>
      </c>
      <c r="F3" s="34">
        <v>0</v>
      </c>
      <c r="G3" s="34">
        <v>0</v>
      </c>
    </row>
    <row r="4" spans="1:7" ht="15.75" customHeight="1" x14ac:dyDescent="0.15">
      <c r="A4" s="32" t="s">
        <v>8</v>
      </c>
      <c r="B4" s="33"/>
      <c r="C4" s="34">
        <v>0</v>
      </c>
      <c r="D4" s="34">
        <v>0</v>
      </c>
      <c r="E4" s="34">
        <v>0</v>
      </c>
      <c r="F4" s="34">
        <v>0</v>
      </c>
      <c r="G4" s="34">
        <v>0</v>
      </c>
    </row>
    <row r="5" spans="1:7" ht="15.75" customHeight="1" x14ac:dyDescent="0.15">
      <c r="A5" s="32" t="s">
        <v>10</v>
      </c>
      <c r="B5" s="33"/>
      <c r="C5" s="34">
        <v>0</v>
      </c>
      <c r="D5" s="34">
        <v>0</v>
      </c>
      <c r="E5" s="34">
        <v>0</v>
      </c>
      <c r="F5" s="34">
        <v>0</v>
      </c>
      <c r="G5" s="34">
        <v>0</v>
      </c>
    </row>
    <row r="6" spans="1:7" ht="15.75" customHeight="1" x14ac:dyDescent="0.15">
      <c r="A6" s="32" t="s">
        <v>13</v>
      </c>
      <c r="B6" s="33"/>
      <c r="C6" s="34">
        <v>0</v>
      </c>
      <c r="D6" s="34">
        <v>0</v>
      </c>
      <c r="E6" s="34">
        <v>0</v>
      </c>
      <c r="F6" s="34">
        <v>0</v>
      </c>
      <c r="G6" s="34">
        <v>0</v>
      </c>
    </row>
    <row r="7" spans="1:7" ht="15.75" customHeight="1" x14ac:dyDescent="0.15">
      <c r="A7" s="32" t="s">
        <v>14</v>
      </c>
      <c r="B7" s="33"/>
      <c r="C7" s="34">
        <v>0</v>
      </c>
      <c r="D7" s="34">
        <v>0</v>
      </c>
      <c r="E7" s="34">
        <v>0</v>
      </c>
      <c r="F7" s="34">
        <v>0</v>
      </c>
      <c r="G7" s="34">
        <v>0</v>
      </c>
    </row>
    <row r="8" spans="1:7" ht="15.75" customHeight="1" x14ac:dyDescent="0.15">
      <c r="A8" s="32" t="s">
        <v>27</v>
      </c>
      <c r="B8" s="33"/>
      <c r="C8" s="34">
        <v>0</v>
      </c>
      <c r="D8" s="34">
        <v>0</v>
      </c>
      <c r="E8" s="34">
        <v>0</v>
      </c>
      <c r="F8" s="34">
        <v>0</v>
      </c>
      <c r="G8" s="34">
        <v>0</v>
      </c>
    </row>
    <row r="9" spans="1:7" ht="15.75" customHeight="1" x14ac:dyDescent="0.15">
      <c r="A9" s="32" t="s">
        <v>15</v>
      </c>
      <c r="B9" s="33"/>
      <c r="C9" s="34">
        <v>0</v>
      </c>
      <c r="D9" s="34">
        <v>0</v>
      </c>
      <c r="E9" s="34">
        <v>0</v>
      </c>
      <c r="F9" s="34">
        <v>0</v>
      </c>
      <c r="G9" s="34">
        <v>0</v>
      </c>
    </row>
    <row r="10" spans="1:7" ht="15.75" customHeight="1" x14ac:dyDescent="0.15">
      <c r="A10" s="32" t="s">
        <v>72</v>
      </c>
      <c r="B10" s="34">
        <v>0</v>
      </c>
      <c r="C10" s="33"/>
      <c r="D10" s="33"/>
      <c r="E10" s="33"/>
      <c r="F10" s="33"/>
      <c r="G10" s="34">
        <v>0</v>
      </c>
    </row>
    <row r="11" spans="1:7" ht="15.75" customHeight="1" x14ac:dyDescent="0.15">
      <c r="A11" s="32" t="s">
        <v>16</v>
      </c>
      <c r="B11" s="34">
        <v>0</v>
      </c>
      <c r="C11" s="33"/>
      <c r="D11" s="33"/>
      <c r="E11" s="33"/>
      <c r="F11" s="33"/>
      <c r="G11" s="34">
        <v>0</v>
      </c>
    </row>
    <row r="12" spans="1:7" ht="15.75" customHeight="1" x14ac:dyDescent="0.15">
      <c r="A12" s="32" t="s">
        <v>17</v>
      </c>
      <c r="B12" s="34">
        <v>0</v>
      </c>
      <c r="C12" s="33"/>
      <c r="D12" s="33"/>
      <c r="E12" s="33"/>
      <c r="F12" s="33"/>
      <c r="G12" s="34">
        <v>0</v>
      </c>
    </row>
    <row r="13" spans="1:7" ht="15.75" customHeight="1" x14ac:dyDescent="0.15">
      <c r="A13" s="32" t="s">
        <v>18</v>
      </c>
      <c r="B13" s="34">
        <v>0</v>
      </c>
      <c r="C13" s="33"/>
      <c r="D13" s="33"/>
      <c r="E13" s="33"/>
      <c r="F13" s="33"/>
      <c r="G13" s="34">
        <v>0</v>
      </c>
    </row>
    <row r="14" spans="1:7" ht="15.75" customHeight="1" x14ac:dyDescent="0.15">
      <c r="A14" s="32" t="s">
        <v>19</v>
      </c>
      <c r="B14" s="34">
        <v>0</v>
      </c>
      <c r="C14" s="33"/>
      <c r="D14" s="33"/>
      <c r="E14" s="33"/>
      <c r="F14" s="33"/>
      <c r="G14" s="34">
        <v>0</v>
      </c>
    </row>
    <row r="15" spans="1:7" ht="15.75" customHeight="1" x14ac:dyDescent="0.15">
      <c r="A15" s="32" t="s">
        <v>20</v>
      </c>
      <c r="B15" s="34">
        <v>0</v>
      </c>
      <c r="C15" s="33"/>
      <c r="D15" s="33"/>
      <c r="E15" s="33"/>
      <c r="F15" s="33"/>
      <c r="G15" s="34">
        <v>0</v>
      </c>
    </row>
    <row r="16" spans="1:7" ht="15.75" customHeight="1" x14ac:dyDescent="0.15">
      <c r="A16" s="32" t="s">
        <v>21</v>
      </c>
      <c r="B16" s="34">
        <v>0</v>
      </c>
      <c r="C16" s="33"/>
      <c r="D16" s="33"/>
      <c r="E16" s="33"/>
      <c r="F16" s="33"/>
      <c r="G16" s="34">
        <v>0</v>
      </c>
    </row>
    <row r="17" spans="1:7" ht="15.75" customHeight="1" x14ac:dyDescent="0.15">
      <c r="A17" s="32" t="s">
        <v>22</v>
      </c>
      <c r="B17" s="34">
        <v>0</v>
      </c>
      <c r="C17" s="33"/>
      <c r="D17" s="33"/>
      <c r="E17" s="33"/>
      <c r="F17" s="33"/>
      <c r="G17" s="34">
        <v>0</v>
      </c>
    </row>
    <row r="18" spans="1:7" ht="15.75" customHeight="1" x14ac:dyDescent="0.15">
      <c r="A18" s="32" t="s">
        <v>23</v>
      </c>
      <c r="B18" s="34">
        <v>0</v>
      </c>
      <c r="C18" s="33"/>
      <c r="D18" s="33"/>
      <c r="E18" s="33"/>
      <c r="F18" s="33"/>
      <c r="G18" s="34">
        <v>0</v>
      </c>
    </row>
    <row r="19" spans="1:7" ht="15.75" customHeight="1" x14ac:dyDescent="0.15">
      <c r="A19" s="32" t="s">
        <v>38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5"/>
    </row>
    <row r="20" spans="1:7" ht="15.75" customHeight="1" x14ac:dyDescent="0.15">
      <c r="A20" s="32" t="s">
        <v>39</v>
      </c>
      <c r="B20" s="34">
        <v>0</v>
      </c>
      <c r="C20" s="34">
        <v>0</v>
      </c>
      <c r="D20" s="34">
        <v>0</v>
      </c>
      <c r="E20" s="34">
        <v>0</v>
      </c>
      <c r="F20" s="34">
        <v>0</v>
      </c>
      <c r="G20" s="35"/>
    </row>
    <row r="21" spans="1:7" ht="15.75" customHeight="1" x14ac:dyDescent="0.15">
      <c r="A21" s="32" t="s">
        <v>40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5"/>
    </row>
    <row r="22" spans="1:7" ht="15.75" customHeight="1" x14ac:dyDescent="0.15">
      <c r="A22" s="32" t="s">
        <v>41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5"/>
    </row>
    <row r="23" spans="1:7" ht="15.75" customHeight="1" x14ac:dyDescent="0.15">
      <c r="A23" s="32" t="s">
        <v>42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5"/>
    </row>
    <row r="24" spans="1:7" ht="15.75" customHeight="1" x14ac:dyDescent="0.15">
      <c r="A24" s="32" t="s">
        <v>43</v>
      </c>
      <c r="B24" s="34">
        <v>0</v>
      </c>
      <c r="C24" s="34">
        <v>0</v>
      </c>
      <c r="D24" s="34">
        <v>0</v>
      </c>
      <c r="E24" s="34">
        <v>0</v>
      </c>
      <c r="F24" s="34">
        <v>0</v>
      </c>
      <c r="G24" s="35"/>
    </row>
    <row r="25" spans="1:7" ht="15.75" customHeight="1" x14ac:dyDescent="0.15">
      <c r="A25" s="32" t="s">
        <v>44</v>
      </c>
      <c r="B25" s="34">
        <v>0</v>
      </c>
      <c r="C25" s="34">
        <v>0</v>
      </c>
      <c r="D25" s="34">
        <v>0</v>
      </c>
      <c r="E25" s="34">
        <v>0</v>
      </c>
      <c r="F25" s="34">
        <v>0</v>
      </c>
      <c r="G25" s="35"/>
    </row>
    <row r="26" spans="1:7" ht="15.75" customHeight="1" x14ac:dyDescent="0.15">
      <c r="A26" s="32" t="s">
        <v>45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5"/>
    </row>
    <row r="27" spans="1:7" ht="15.75" customHeight="1" x14ac:dyDescent="0.15">
      <c r="A27" s="32" t="s">
        <v>46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5"/>
    </row>
  </sheetData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opLeftCell="B1" zoomScaleNormal="100" workbookViewId="0">
      <selection activeCell="C8" sqref="C8"/>
    </sheetView>
  </sheetViews>
  <sheetFormatPr baseColWidth="10" defaultColWidth="14.5" defaultRowHeight="15.75" customHeight="1" x14ac:dyDescent="0.15"/>
  <cols>
    <col min="1" max="1" width="31.5" customWidth="1"/>
    <col min="2" max="2" width="24" customWidth="1"/>
  </cols>
  <sheetData>
    <row r="1" spans="1:15" ht="36" customHeight="1" x14ac:dyDescent="0.15">
      <c r="A1" s="38" t="s">
        <v>150</v>
      </c>
      <c r="B1" s="1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15" ht="15.75" customHeight="1" x14ac:dyDescent="0.15">
      <c r="A2" s="6" t="s">
        <v>129</v>
      </c>
      <c r="B2" s="14" t="s">
        <v>131</v>
      </c>
      <c r="C2" s="49" t="str">
        <f>IFERROR(1-_xlfn.NORM.DIST(_xlfn.NORM.INV(SUM(C4:C5), 0, 1) + 1, 0, 1, TRUE), "")</f>
        <v/>
      </c>
      <c r="D2" s="49" t="str">
        <f>IFERROR(1-_xlfn.NORM.DIST(_xlfn.NORM.INV(SUM(D4:D5), 0, 1) + 1, 0, 1, TRUE), "")</f>
        <v/>
      </c>
      <c r="E2" s="49" t="str">
        <f>IFERROR(1-_xlfn.NORM.DIST(_xlfn.NORM.INV(SUM(E4:E5), 0, 1) + 1, 0, 1, TRUE), "")</f>
        <v/>
      </c>
      <c r="F2" s="49" t="str">
        <f>IFERROR(1-_xlfn.NORM.DIST(_xlfn.NORM.INV(SUM(F4:F5), 0, 1) + 1, 0, 1, TRUE), "")</f>
        <v/>
      </c>
      <c r="G2" s="49" t="str">
        <f>IFERROR(1-_xlfn.NORM.DIST(_xlfn.NORM.INV(SUM(G4:G5), 0, 1) + 1, 0, 1, TRUE), "")</f>
        <v/>
      </c>
    </row>
    <row r="3" spans="1:15" ht="15.75" customHeight="1" x14ac:dyDescent="0.15">
      <c r="A3" s="5"/>
      <c r="B3" s="14" t="s">
        <v>132</v>
      </c>
      <c r="C3" s="49" t="str">
        <f>IFERROR(_xlfn.NORM.DIST(_xlfn.NORM.INV(SUM(C4:C5), 0, 1) + 1, 0, 1, TRUE) - SUM(C4:C5), "")</f>
        <v/>
      </c>
      <c r="D3" s="49" t="str">
        <f>IFERROR(_xlfn.NORM.DIST(_xlfn.NORM.INV(SUM(D4:D5), 0, 1) + 1, 0, 1, TRUE) - SUM(D4:D5), "")</f>
        <v/>
      </c>
      <c r="E3" s="49" t="str">
        <f>IFERROR(_xlfn.NORM.DIST(_xlfn.NORM.INV(SUM(E4:E5), 0, 1) + 1, 0, 1, TRUE) - SUM(E4:E5), "")</f>
        <v/>
      </c>
      <c r="F3" s="49" t="str">
        <f>IFERROR(_xlfn.NORM.DIST(_xlfn.NORM.INV(SUM(F4:F5), 0, 1) + 1, 0, 1, TRUE) - SUM(F4:F5), "")</f>
        <v/>
      </c>
      <c r="G3" s="49" t="str">
        <f>IFERROR(_xlfn.NORM.DIST(_xlfn.NORM.INV(SUM(G4:G5), 0, 1) + 1, 0, 1, TRUE) - SUM(G4:G5), "")</f>
        <v/>
      </c>
    </row>
    <row r="4" spans="1:15" ht="15.75" customHeight="1" x14ac:dyDescent="0.15">
      <c r="A4" s="5"/>
      <c r="B4" s="14" t="s">
        <v>130</v>
      </c>
      <c r="C4" s="39"/>
      <c r="D4" s="39"/>
      <c r="E4" s="39"/>
      <c r="F4" s="39"/>
      <c r="G4" s="39"/>
    </row>
    <row r="5" spans="1:15" ht="15.75" customHeight="1" x14ac:dyDescent="0.15">
      <c r="A5" s="5"/>
      <c r="B5" s="14" t="s">
        <v>133</v>
      </c>
      <c r="C5" s="39"/>
      <c r="D5" s="39"/>
      <c r="E5" s="39"/>
      <c r="F5" s="39"/>
      <c r="G5" s="39"/>
    </row>
    <row r="6" spans="1:15" ht="15.75" customHeight="1" x14ac:dyDescent="0.15">
      <c r="B6" s="17"/>
      <c r="C6" s="40"/>
      <c r="D6" s="40"/>
      <c r="E6" s="40"/>
      <c r="F6" s="40"/>
      <c r="G6" s="40"/>
    </row>
    <row r="7" spans="1:15" ht="15.75" customHeight="1" x14ac:dyDescent="0.15">
      <c r="B7" s="17"/>
      <c r="C7" s="40"/>
      <c r="D7" s="40"/>
      <c r="E7" s="40"/>
      <c r="F7" s="40"/>
      <c r="G7" s="40"/>
    </row>
    <row r="8" spans="1:15" ht="15.75" customHeight="1" x14ac:dyDescent="0.15">
      <c r="A8" s="3" t="s">
        <v>128</v>
      </c>
      <c r="B8" s="9" t="s">
        <v>134</v>
      </c>
      <c r="C8" s="49" t="str">
        <f>IFERROR(1-_xlfn.NORM.DIST(_xlfn.NORM.INV(SUM(C10:C11), 0, 1) + 1, 0, 1, TRUE), "")</f>
        <v/>
      </c>
      <c r="D8" s="49" t="str">
        <f>IFERROR(1-_xlfn.NORM.DIST(_xlfn.NORM.INV(SUM(D10:D11), 0, 1) + 1, 0, 1, TRUE), "")</f>
        <v/>
      </c>
      <c r="E8" s="49" t="str">
        <f>IFERROR(1-_xlfn.NORM.DIST(_xlfn.NORM.INV(SUM(E10:E11), 0, 1) + 1, 0, 1, TRUE), "")</f>
        <v/>
      </c>
      <c r="F8" s="49" t="str">
        <f>IFERROR(1-_xlfn.NORM.DIST(_xlfn.NORM.INV(SUM(F10:F11), 0, 1) + 1, 0, 1, TRUE), "")</f>
        <v/>
      </c>
      <c r="G8" s="49" t="str">
        <f>IFERROR(1-_xlfn.NORM.DIST(_xlfn.NORM.INV(SUM(G10:G11), 0, 1) + 1, 0, 1, TRUE), "")</f>
        <v/>
      </c>
    </row>
    <row r="9" spans="1:15" ht="15.75" customHeight="1" x14ac:dyDescent="0.15">
      <c r="B9" s="9" t="s">
        <v>135</v>
      </c>
      <c r="C9" s="49" t="str">
        <f>IFERROR(_xlfn.NORM.DIST(_xlfn.NORM.INV(SUM(C10:C11), 0, 1) + 1, 0, 1, TRUE) - SUM(C10:C11), "")</f>
        <v/>
      </c>
      <c r="D9" s="49" t="str">
        <f>IFERROR(_xlfn.NORM.DIST(_xlfn.NORM.INV(SUM(D10:D11), 0, 1) + 1, 0, 1, TRUE) - SUM(D10:D11), "")</f>
        <v/>
      </c>
      <c r="E9" s="49" t="str">
        <f>IFERROR(_xlfn.NORM.DIST(_xlfn.NORM.INV(SUM(E10:E11), 0, 1) + 1, 0, 1, TRUE) - SUM(E10:E11), "")</f>
        <v/>
      </c>
      <c r="F9" s="49" t="str">
        <f>IFERROR(_xlfn.NORM.DIST(_xlfn.NORM.INV(SUM(F10:F11), 0, 1) + 1, 0, 1, TRUE) - SUM(F10:F11), "")</f>
        <v/>
      </c>
      <c r="G9" s="49" t="str">
        <f>IFERROR(_xlfn.NORM.DIST(_xlfn.NORM.INV(SUM(G10:G11), 0, 1) + 1, 0, 1, TRUE) - SUM(G10:G11), "")</f>
        <v/>
      </c>
    </row>
    <row r="10" spans="1:15" ht="15.75" customHeight="1" x14ac:dyDescent="0.15">
      <c r="B10" s="9" t="s">
        <v>136</v>
      </c>
      <c r="C10" s="39"/>
      <c r="D10" s="39"/>
      <c r="E10" s="39"/>
      <c r="F10" s="39"/>
      <c r="G10" s="39"/>
    </row>
    <row r="11" spans="1:15" ht="15.75" customHeight="1" x14ac:dyDescent="0.15">
      <c r="B11" s="9" t="s">
        <v>137</v>
      </c>
      <c r="C11" s="39"/>
      <c r="D11" s="39"/>
      <c r="E11" s="39"/>
      <c r="F11" s="39"/>
      <c r="G11" s="39"/>
    </row>
    <row r="12" spans="1:15" ht="15.75" customHeight="1" x14ac:dyDescent="0.15">
      <c r="C12" s="10"/>
      <c r="D12" s="10"/>
      <c r="E12" s="10"/>
      <c r="F12" s="10"/>
      <c r="G12" s="10"/>
      <c r="I12" s="18"/>
      <c r="J12" s="18"/>
      <c r="K12" s="18"/>
      <c r="L12" s="18"/>
      <c r="M12" s="18"/>
      <c r="N12" s="18"/>
      <c r="O12" s="18"/>
    </row>
    <row r="13" spans="1:15" ht="27" customHeight="1" x14ac:dyDescent="0.15">
      <c r="A13" s="15" t="s">
        <v>71</v>
      </c>
      <c r="C13" s="19" t="s">
        <v>1</v>
      </c>
      <c r="D13" s="19" t="s">
        <v>2</v>
      </c>
      <c r="E13" s="19" t="s">
        <v>3</v>
      </c>
      <c r="F13" s="19" t="s">
        <v>4</v>
      </c>
      <c r="G13" s="19" t="s">
        <v>5</v>
      </c>
      <c r="H13" s="31" t="s">
        <v>53</v>
      </c>
      <c r="I13" s="31" t="s">
        <v>54</v>
      </c>
      <c r="J13" s="31" t="s">
        <v>55</v>
      </c>
      <c r="K13" s="31" t="s">
        <v>56</v>
      </c>
      <c r="L13" s="31" t="s">
        <v>49</v>
      </c>
      <c r="M13" s="31" t="s">
        <v>50</v>
      </c>
      <c r="N13" s="31" t="s">
        <v>51</v>
      </c>
      <c r="O13" s="31" t="s">
        <v>52</v>
      </c>
    </row>
    <row r="14" spans="1:15" ht="15.75" customHeight="1" x14ac:dyDescent="0.15">
      <c r="B14" s="19" t="s">
        <v>148</v>
      </c>
      <c r="C14" s="50"/>
      <c r="D14" s="50"/>
      <c r="E14" s="50"/>
      <c r="F14" s="50"/>
      <c r="G14" s="50"/>
      <c r="H14" s="51"/>
      <c r="I14" s="51"/>
      <c r="J14" s="51"/>
      <c r="K14" s="51"/>
      <c r="L14" s="51"/>
      <c r="M14" s="51"/>
      <c r="N14" s="51"/>
      <c r="O14" s="51"/>
    </row>
    <row r="15" spans="1:15" ht="15.75" customHeight="1" x14ac:dyDescent="0.15">
      <c r="B15" s="19" t="s">
        <v>69</v>
      </c>
      <c r="C15" s="49">
        <f t="shared" ref="C15:O15" si="0">iron_deficiency_anaemia*C14</f>
        <v>0</v>
      </c>
      <c r="D15" s="49">
        <f t="shared" si="0"/>
        <v>0</v>
      </c>
      <c r="E15" s="49">
        <f t="shared" si="0"/>
        <v>0</v>
      </c>
      <c r="F15" s="49">
        <f t="shared" si="0"/>
        <v>0</v>
      </c>
      <c r="G15" s="49">
        <f t="shared" si="0"/>
        <v>0</v>
      </c>
      <c r="H15" s="49">
        <f t="shared" si="0"/>
        <v>0</v>
      </c>
      <c r="I15" s="49">
        <f t="shared" si="0"/>
        <v>0</v>
      </c>
      <c r="J15" s="49">
        <f t="shared" si="0"/>
        <v>0</v>
      </c>
      <c r="K15" s="49">
        <f t="shared" si="0"/>
        <v>0</v>
      </c>
      <c r="L15" s="49">
        <f t="shared" si="0"/>
        <v>0</v>
      </c>
      <c r="M15" s="49">
        <f t="shared" si="0"/>
        <v>0</v>
      </c>
      <c r="N15" s="49">
        <f t="shared" si="0"/>
        <v>0</v>
      </c>
      <c r="O15" s="49">
        <f t="shared" si="0"/>
        <v>0</v>
      </c>
    </row>
    <row r="16" spans="1:15" ht="15.75" customHeight="1" x14ac:dyDescent="0.15">
      <c r="C16" s="10"/>
      <c r="D16" s="10"/>
      <c r="E16" s="10"/>
      <c r="F16" s="10"/>
      <c r="G16" s="10"/>
    </row>
    <row r="17" spans="3:7" ht="15.75" customHeight="1" x14ac:dyDescent="0.15">
      <c r="C17" s="10"/>
      <c r="D17" s="10"/>
      <c r="E17" s="10"/>
      <c r="F17" s="10"/>
      <c r="G17" s="10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I34" sqref="I34"/>
    </sheetView>
  </sheetViews>
  <sheetFormatPr baseColWidth="10" defaultColWidth="8.83203125" defaultRowHeight="13" x14ac:dyDescent="0.15"/>
  <cols>
    <col min="1" max="1" width="28.83203125" customWidth="1"/>
    <col min="2" max="7" width="13.5" customWidth="1"/>
  </cols>
  <sheetData>
    <row r="1" spans="1:7" ht="40.5" customHeight="1" x14ac:dyDescent="0.15">
      <c r="A1" s="38" t="s">
        <v>127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15">
      <c r="A2" s="3" t="s">
        <v>24</v>
      </c>
      <c r="B2" s="65" t="s">
        <v>186</v>
      </c>
      <c r="C2" s="39"/>
      <c r="D2" s="39"/>
      <c r="E2" s="39"/>
      <c r="F2" s="39"/>
      <c r="G2" s="39"/>
    </row>
    <row r="3" spans="1:7" x14ac:dyDescent="0.15">
      <c r="B3" s="65" t="s">
        <v>187</v>
      </c>
      <c r="C3" s="39"/>
      <c r="D3" s="39"/>
      <c r="E3" s="39"/>
      <c r="F3" s="39"/>
      <c r="G3" s="39"/>
    </row>
    <row r="4" spans="1:7" x14ac:dyDescent="0.15">
      <c r="B4" s="65" t="s">
        <v>188</v>
      </c>
      <c r="C4" s="39"/>
      <c r="D4" s="39"/>
      <c r="E4" s="39"/>
      <c r="F4" s="39"/>
      <c r="G4" s="39"/>
    </row>
    <row r="5" spans="1:7" x14ac:dyDescent="0.15">
      <c r="B5" s="65" t="s">
        <v>189</v>
      </c>
      <c r="C5" s="49">
        <f>1-SUM(C2:C4)</f>
        <v>1</v>
      </c>
      <c r="D5" s="49">
        <f t="shared" ref="D5:G5" si="0">1-SUM(D2:D4)</f>
        <v>1</v>
      </c>
      <c r="E5" s="49">
        <f t="shared" si="0"/>
        <v>1</v>
      </c>
      <c r="F5" s="49">
        <f t="shared" si="0"/>
        <v>1</v>
      </c>
      <c r="G5" s="49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B14" sqref="B14"/>
    </sheetView>
  </sheetViews>
  <sheetFormatPr baseColWidth="10" defaultColWidth="8.83203125" defaultRowHeight="13" x14ac:dyDescent="0.15"/>
  <cols>
    <col min="1" max="1" width="37" customWidth="1"/>
    <col min="2" max="2" width="29.5" customWidth="1"/>
  </cols>
  <sheetData>
    <row r="1" spans="1:11" x14ac:dyDescent="0.15">
      <c r="A1" s="4" t="s">
        <v>158</v>
      </c>
      <c r="B1" s="4" t="s">
        <v>165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15">
      <c r="A2" t="s">
        <v>159</v>
      </c>
      <c r="B2" s="17" t="s">
        <v>163</v>
      </c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15">
      <c r="B3" s="17"/>
    </row>
    <row r="4" spans="1:11" x14ac:dyDescent="0.15">
      <c r="A4" t="s">
        <v>160</v>
      </c>
      <c r="B4" s="17" t="s">
        <v>163</v>
      </c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15">
      <c r="B5" s="17"/>
    </row>
    <row r="6" spans="1:11" x14ac:dyDescent="0.15">
      <c r="A6" t="s">
        <v>161</v>
      </c>
      <c r="B6" s="17" t="s">
        <v>163</v>
      </c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15">
      <c r="B7" s="17" t="s">
        <v>32</v>
      </c>
      <c r="C7" s="39"/>
      <c r="D7" s="39"/>
      <c r="E7" s="39"/>
      <c r="F7" s="39"/>
      <c r="G7" s="39"/>
      <c r="H7" s="39"/>
      <c r="I7" s="39"/>
      <c r="J7" s="39"/>
      <c r="K7" s="39"/>
    </row>
    <row r="8" spans="1:11" x14ac:dyDescent="0.15">
      <c r="B8" s="17" t="s">
        <v>164</v>
      </c>
      <c r="C8" s="39"/>
      <c r="D8" s="39"/>
      <c r="E8" s="39"/>
      <c r="F8" s="39"/>
      <c r="G8" s="39"/>
      <c r="H8" s="39"/>
      <c r="I8" s="39"/>
      <c r="J8" s="39"/>
      <c r="K8" s="39"/>
    </row>
    <row r="10" spans="1:11" x14ac:dyDescent="0.15">
      <c r="A10" t="s">
        <v>162</v>
      </c>
      <c r="B10" s="19" t="s">
        <v>167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1:11" x14ac:dyDescent="0.15">
      <c r="B11" s="53" t="s">
        <v>166</v>
      </c>
      <c r="C11" s="39"/>
      <c r="D11" s="39"/>
      <c r="E11" s="39"/>
      <c r="F11" s="39"/>
      <c r="G11" s="39"/>
      <c r="H11" s="39"/>
      <c r="I11" s="39"/>
      <c r="J11" s="39"/>
      <c r="K11" s="39"/>
    </row>
    <row r="13" spans="1:11" x14ac:dyDescent="0.15">
      <c r="A13" s="15" t="s">
        <v>75</v>
      </c>
      <c r="B13" s="53" t="s">
        <v>168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x14ac:dyDescent="0.15">
      <c r="B14" s="19" t="s">
        <v>190</v>
      </c>
      <c r="C14" s="39"/>
      <c r="D14" s="39"/>
      <c r="E14" s="39"/>
      <c r="F14" s="39"/>
      <c r="G14" s="39"/>
      <c r="H14" s="39"/>
      <c r="I14" s="39"/>
      <c r="J14" s="39"/>
      <c r="K14" s="39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C17"/>
  <sheetViews>
    <sheetView workbookViewId="0">
      <selection activeCell="B13" sqref="B13"/>
    </sheetView>
  </sheetViews>
  <sheetFormatPr baseColWidth="10" defaultColWidth="11.5" defaultRowHeight="13" x14ac:dyDescent="0.15"/>
  <cols>
    <col min="1" max="1" width="37.1640625" style="15" customWidth="1"/>
    <col min="2" max="2" width="44.33203125" style="15" customWidth="1"/>
    <col min="3" max="3" width="16.5" style="15" customWidth="1"/>
    <col min="4" max="16384" width="11.5" style="15"/>
  </cols>
  <sheetData>
    <row r="1" spans="1:3" s="44" customFormat="1" ht="31.5" customHeight="1" x14ac:dyDescent="0.15">
      <c r="A1" s="42" t="s">
        <v>140</v>
      </c>
      <c r="B1" s="63" t="s">
        <v>184</v>
      </c>
      <c r="C1" s="43" t="s">
        <v>138</v>
      </c>
    </row>
    <row r="2" spans="1:3" ht="14.25" customHeight="1" x14ac:dyDescent="0.15">
      <c r="A2" s="11" t="s">
        <v>139</v>
      </c>
      <c r="B2" s="41" t="s">
        <v>76</v>
      </c>
      <c r="C2" s="45"/>
    </row>
    <row r="3" spans="1:3" ht="14.25" customHeight="1" x14ac:dyDescent="0.15">
      <c r="B3" s="41" t="s">
        <v>77</v>
      </c>
      <c r="C3" s="45"/>
    </row>
    <row r="4" spans="1:3" ht="14.25" customHeight="1" x14ac:dyDescent="0.15">
      <c r="B4" s="41" t="s">
        <v>78</v>
      </c>
      <c r="C4" s="45"/>
    </row>
    <row r="5" spans="1:3" ht="14.25" customHeight="1" x14ac:dyDescent="0.15">
      <c r="B5" s="41" t="s">
        <v>79</v>
      </c>
      <c r="C5" s="45"/>
    </row>
    <row r="6" spans="1:3" ht="14.25" customHeight="1" x14ac:dyDescent="0.15">
      <c r="B6" s="41" t="s">
        <v>80</v>
      </c>
      <c r="C6" s="45"/>
    </row>
    <row r="7" spans="1:3" ht="14.25" customHeight="1" x14ac:dyDescent="0.15">
      <c r="B7" s="41" t="s">
        <v>81</v>
      </c>
      <c r="C7" s="45"/>
    </row>
    <row r="8" spans="1:3" ht="14.25" customHeight="1" x14ac:dyDescent="0.15">
      <c r="B8" s="41" t="s">
        <v>82</v>
      </c>
      <c r="C8" s="45"/>
    </row>
    <row r="9" spans="1:3" ht="14.25" customHeight="1" x14ac:dyDescent="0.15">
      <c r="B9" s="41" t="s">
        <v>83</v>
      </c>
      <c r="C9" s="45"/>
    </row>
    <row r="10" spans="1:3" ht="14.25" customHeight="1" x14ac:dyDescent="0.15">
      <c r="B10" s="41" t="s">
        <v>84</v>
      </c>
      <c r="C10" s="45"/>
    </row>
    <row r="11" spans="1:3" ht="14.25" customHeight="1" x14ac:dyDescent="0.15">
      <c r="B11" s="48" t="s">
        <v>146</v>
      </c>
      <c r="C11" s="47">
        <f>SUM(C2:C10)</f>
        <v>0</v>
      </c>
    </row>
    <row r="12" spans="1:3" ht="14.25" customHeight="1" x14ac:dyDescent="0.15">
      <c r="B12" s="44"/>
      <c r="C12" s="44"/>
    </row>
    <row r="13" spans="1:3" ht="14.25" customHeight="1" x14ac:dyDescent="0.15">
      <c r="A13" s="11" t="s">
        <v>85</v>
      </c>
      <c r="B13" s="41" t="s">
        <v>86</v>
      </c>
      <c r="C13" s="45"/>
    </row>
    <row r="14" spans="1:3" ht="14.25" customHeight="1" x14ac:dyDescent="0.15">
      <c r="B14" s="41" t="s">
        <v>87</v>
      </c>
      <c r="C14" s="45"/>
    </row>
    <row r="15" spans="1:3" ht="14.25" customHeight="1" x14ac:dyDescent="0.15">
      <c r="B15" s="41" t="s">
        <v>88</v>
      </c>
      <c r="C15" s="45"/>
    </row>
    <row r="16" spans="1:3" ht="14.25" customHeight="1" x14ac:dyDescent="0.15">
      <c r="B16" s="41" t="s">
        <v>89</v>
      </c>
      <c r="C16" s="45"/>
    </row>
    <row r="17" spans="2:3" x14ac:dyDescent="0.15">
      <c r="B17" s="48" t="s">
        <v>146</v>
      </c>
      <c r="C17" s="47">
        <f>SUM(C13:C16)</f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E1" sqref="E1"/>
    </sheetView>
  </sheetViews>
  <sheetFormatPr baseColWidth="10" defaultColWidth="11.5" defaultRowHeight="13" x14ac:dyDescent="0.15"/>
  <cols>
    <col min="1" max="1" width="17" style="56" customWidth="1"/>
    <col min="2" max="2" width="19.1640625" style="56" customWidth="1"/>
    <col min="3" max="3" width="13.5" style="56" customWidth="1"/>
    <col min="4" max="16384" width="11.5" style="56"/>
  </cols>
  <sheetData>
    <row r="1" spans="1:5" x14ac:dyDescent="0.15">
      <c r="A1" s="76" t="s">
        <v>200</v>
      </c>
      <c r="B1" s="77" t="s">
        <v>199</v>
      </c>
      <c r="C1" s="77" t="s">
        <v>198</v>
      </c>
      <c r="D1" s="77" t="s">
        <v>197</v>
      </c>
      <c r="E1" s="77" t="s">
        <v>196</v>
      </c>
    </row>
    <row r="2" spans="1:5" x14ac:dyDescent="0.15">
      <c r="A2" s="74" t="s">
        <v>195</v>
      </c>
      <c r="B2" s="69" t="s">
        <v>32</v>
      </c>
      <c r="C2" s="72"/>
      <c r="D2" s="72"/>
      <c r="E2" s="94" t="str">
        <f>IF(E$7="","",E$7)</f>
        <v/>
      </c>
    </row>
    <row r="3" spans="1:5" x14ac:dyDescent="0.15">
      <c r="A3" s="70"/>
      <c r="B3" s="69" t="s">
        <v>1</v>
      </c>
      <c r="C3" s="72"/>
      <c r="D3" s="72"/>
      <c r="E3" s="94" t="str">
        <f>IF(E$7="","",E$7)</f>
        <v/>
      </c>
    </row>
    <row r="4" spans="1:5" x14ac:dyDescent="0.15">
      <c r="A4" s="70"/>
      <c r="B4" s="69" t="s">
        <v>2</v>
      </c>
      <c r="C4" s="72"/>
      <c r="D4" s="72"/>
      <c r="E4" s="94" t="str">
        <f>IF(E$7="","",E$7)</f>
        <v/>
      </c>
    </row>
    <row r="5" spans="1:5" x14ac:dyDescent="0.15">
      <c r="A5" s="70"/>
      <c r="B5" s="69" t="s">
        <v>3</v>
      </c>
      <c r="C5" s="72"/>
      <c r="D5" s="72"/>
      <c r="E5" s="94" t="str">
        <f>IF(E$7="","",E$7)</f>
        <v/>
      </c>
    </row>
    <row r="6" spans="1:5" x14ac:dyDescent="0.15">
      <c r="A6" s="70"/>
      <c r="B6" s="69" t="s">
        <v>4</v>
      </c>
      <c r="C6" s="72"/>
      <c r="D6" s="72"/>
      <c r="E6" s="94" t="str">
        <f>IF(E$7="","",E$7)</f>
        <v/>
      </c>
    </row>
    <row r="7" spans="1:5" x14ac:dyDescent="0.15">
      <c r="A7" s="70"/>
      <c r="B7" s="69" t="s">
        <v>192</v>
      </c>
      <c r="C7" s="68"/>
      <c r="D7" s="67"/>
      <c r="E7" s="72"/>
    </row>
    <row r="9" spans="1:5" x14ac:dyDescent="0.15">
      <c r="A9" s="76" t="s">
        <v>194</v>
      </c>
      <c r="B9" s="75" t="s">
        <v>32</v>
      </c>
      <c r="C9" s="72"/>
      <c r="D9" s="72"/>
      <c r="E9" s="95"/>
    </row>
    <row r="10" spans="1:5" x14ac:dyDescent="0.15">
      <c r="A10" s="70"/>
      <c r="B10" s="69" t="s">
        <v>1</v>
      </c>
      <c r="C10" s="72"/>
      <c r="D10" s="72"/>
      <c r="E10" s="94"/>
    </row>
    <row r="11" spans="1:5" x14ac:dyDescent="0.15">
      <c r="A11" s="70"/>
      <c r="B11" s="69" t="s">
        <v>2</v>
      </c>
      <c r="C11" s="72"/>
      <c r="D11" s="72"/>
      <c r="E11" s="94"/>
    </row>
    <row r="12" spans="1:5" x14ac:dyDescent="0.15">
      <c r="A12" s="70"/>
      <c r="B12" s="69" t="s">
        <v>3</v>
      </c>
      <c r="C12" s="72"/>
      <c r="D12" s="72"/>
      <c r="E12" s="94"/>
    </row>
    <row r="13" spans="1:5" x14ac:dyDescent="0.15">
      <c r="A13" s="70"/>
      <c r="B13" s="69" t="s">
        <v>4</v>
      </c>
      <c r="C13" s="72"/>
      <c r="D13" s="72"/>
      <c r="E13" s="94"/>
    </row>
    <row r="14" spans="1:5" x14ac:dyDescent="0.15">
      <c r="A14" s="70"/>
      <c r="B14" s="69" t="s">
        <v>192</v>
      </c>
      <c r="C14" s="68"/>
      <c r="D14" s="67"/>
      <c r="E14" s="72"/>
    </row>
    <row r="16" spans="1:5" x14ac:dyDescent="0.15">
      <c r="A16" s="74" t="s">
        <v>193</v>
      </c>
      <c r="B16" s="69" t="s">
        <v>32</v>
      </c>
      <c r="C16" s="66"/>
      <c r="D16" s="73"/>
      <c r="E16" s="95" t="str">
        <f>IF(E$21="","",E$21)</f>
        <v/>
      </c>
    </row>
    <row r="17" spans="1:5" x14ac:dyDescent="0.15">
      <c r="A17" s="70"/>
      <c r="B17" s="69" t="s">
        <v>1</v>
      </c>
      <c r="C17" s="66"/>
      <c r="D17" s="72"/>
      <c r="E17" s="94" t="str">
        <f>IF(E$21="","",E$21)</f>
        <v/>
      </c>
    </row>
    <row r="18" spans="1:5" x14ac:dyDescent="0.15">
      <c r="A18" s="70"/>
      <c r="B18" s="69" t="s">
        <v>2</v>
      </c>
      <c r="C18" s="66"/>
      <c r="D18" s="72"/>
      <c r="E18" s="94" t="str">
        <f>IF(E$21="","",E$21)</f>
        <v/>
      </c>
    </row>
    <row r="19" spans="1:5" x14ac:dyDescent="0.15">
      <c r="A19" s="70"/>
      <c r="B19" s="69" t="s">
        <v>3</v>
      </c>
      <c r="C19" s="66"/>
      <c r="D19" s="72"/>
      <c r="E19" s="94" t="str">
        <f>IF(E$21="","",E$21)</f>
        <v/>
      </c>
    </row>
    <row r="20" spans="1:5" x14ac:dyDescent="0.15">
      <c r="A20" s="70"/>
      <c r="B20" s="69" t="s">
        <v>4</v>
      </c>
      <c r="C20" s="66"/>
      <c r="D20" s="71"/>
      <c r="E20" s="94" t="str">
        <f>IF(E$21="","",E$21)</f>
        <v/>
      </c>
    </row>
    <row r="21" spans="1:5" x14ac:dyDescent="0.15">
      <c r="A21" s="70"/>
      <c r="B21" s="69" t="s">
        <v>192</v>
      </c>
      <c r="C21" s="68"/>
      <c r="D21" s="67"/>
      <c r="E21" s="66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3" sqref="D3"/>
    </sheetView>
  </sheetViews>
  <sheetFormatPr baseColWidth="10" defaultColWidth="10.83203125" defaultRowHeight="13" x14ac:dyDescent="0.15"/>
  <cols>
    <col min="1" max="1" width="15.6640625" customWidth="1"/>
    <col min="2" max="2" width="15.5" customWidth="1"/>
    <col min="3" max="3" width="17.5" customWidth="1"/>
    <col min="4" max="4" width="12.83203125" customWidth="1"/>
  </cols>
  <sheetData>
    <row r="1" spans="1:4" x14ac:dyDescent="0.15">
      <c r="A1" s="99" t="s">
        <v>184</v>
      </c>
      <c r="B1" s="77" t="s">
        <v>207</v>
      </c>
      <c r="C1" s="100" t="s">
        <v>208</v>
      </c>
      <c r="D1" s="100" t="s">
        <v>212</v>
      </c>
    </row>
    <row r="2" spans="1:4" x14ac:dyDescent="0.15">
      <c r="A2" s="100" t="s">
        <v>70</v>
      </c>
      <c r="B2" s="69" t="s">
        <v>67</v>
      </c>
      <c r="C2" s="69" t="s">
        <v>209</v>
      </c>
      <c r="D2" s="72"/>
    </row>
    <row r="3" spans="1:4" x14ac:dyDescent="0.15">
      <c r="A3" s="100" t="s">
        <v>211</v>
      </c>
      <c r="B3" s="69" t="s">
        <v>198</v>
      </c>
      <c r="C3" s="69" t="s">
        <v>210</v>
      </c>
      <c r="D3" s="7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F37"/>
  <sheetViews>
    <sheetView workbookViewId="0">
      <selection activeCell="A3" sqref="A3"/>
    </sheetView>
  </sheetViews>
  <sheetFormatPr baseColWidth="10" defaultColWidth="14.5" defaultRowHeight="15.75" customHeight="1" x14ac:dyDescent="0.15"/>
  <cols>
    <col min="1" max="1" width="56" style="78" customWidth="1"/>
    <col min="2" max="2" width="20" style="57" customWidth="1"/>
    <col min="3" max="3" width="20.5" style="56" customWidth="1"/>
    <col min="4" max="4" width="20.1640625" style="56" customWidth="1"/>
    <col min="5" max="16384" width="14.5" style="56"/>
  </cols>
  <sheetData>
    <row r="1" spans="1:5" ht="26" x14ac:dyDescent="0.15">
      <c r="A1" s="87" t="s">
        <v>70</v>
      </c>
      <c r="B1" s="87" t="s">
        <v>203</v>
      </c>
      <c r="C1" s="86" t="s">
        <v>202</v>
      </c>
      <c r="D1" s="85" t="s">
        <v>201</v>
      </c>
    </row>
    <row r="2" spans="1:5" ht="15.75" customHeight="1" x14ac:dyDescent="0.15">
      <c r="A2" s="78" t="s">
        <v>29</v>
      </c>
      <c r="B2" s="79">
        <v>0</v>
      </c>
      <c r="C2" s="79">
        <v>0.95</v>
      </c>
      <c r="D2" s="80">
        <v>25</v>
      </c>
    </row>
    <row r="3" spans="1:5" ht="15.75" customHeight="1" x14ac:dyDescent="0.15">
      <c r="A3" s="78" t="s">
        <v>97</v>
      </c>
      <c r="B3" s="79">
        <v>0</v>
      </c>
      <c r="C3" s="79">
        <v>0.95</v>
      </c>
      <c r="D3" s="80">
        <v>1</v>
      </c>
      <c r="E3" s="65"/>
    </row>
    <row r="4" spans="1:5" ht="15.75" customHeight="1" x14ac:dyDescent="0.15">
      <c r="A4" s="78" t="s">
        <v>61</v>
      </c>
      <c r="B4" s="79">
        <v>0</v>
      </c>
      <c r="C4" s="79">
        <v>0.95</v>
      </c>
      <c r="D4" s="80">
        <f>180</f>
        <v>180</v>
      </c>
      <c r="E4" s="65"/>
    </row>
    <row r="5" spans="1:5" ht="15.75" customHeight="1" x14ac:dyDescent="0.15">
      <c r="A5" s="78" t="s">
        <v>68</v>
      </c>
      <c r="B5" s="79">
        <v>0</v>
      </c>
      <c r="C5" s="79">
        <v>0.95</v>
      </c>
      <c r="D5" s="81">
        <f>SUM('Programs family planning'!E2:E10)</f>
        <v>0.82100000000000006</v>
      </c>
      <c r="E5" s="84"/>
    </row>
    <row r="6" spans="1:5" ht="15.75" customHeight="1" x14ac:dyDescent="0.15">
      <c r="A6" s="78" t="s">
        <v>63</v>
      </c>
      <c r="B6" s="79">
        <v>0</v>
      </c>
      <c r="C6" s="79">
        <v>0.95</v>
      </c>
      <c r="D6" s="80">
        <v>0.14000000000000001</v>
      </c>
      <c r="E6" s="83"/>
    </row>
    <row r="7" spans="1:5" ht="15.75" customHeight="1" x14ac:dyDescent="0.15">
      <c r="A7" s="78" t="s">
        <v>64</v>
      </c>
      <c r="B7" s="79">
        <v>0</v>
      </c>
      <c r="C7" s="79">
        <v>0.95</v>
      </c>
      <c r="D7" s="80">
        <v>0.75</v>
      </c>
      <c r="E7" s="83"/>
    </row>
    <row r="8" spans="1:5" ht="15.75" customHeight="1" x14ac:dyDescent="0.15">
      <c r="A8" s="78" t="s">
        <v>62</v>
      </c>
      <c r="B8" s="79">
        <v>0</v>
      </c>
      <c r="C8" s="79">
        <v>0.95</v>
      </c>
      <c r="D8" s="80">
        <v>0.19</v>
      </c>
      <c r="E8" s="83"/>
    </row>
    <row r="9" spans="1:5" ht="15.75" customHeight="1" x14ac:dyDescent="0.15">
      <c r="A9" s="98" t="s">
        <v>214</v>
      </c>
      <c r="B9" s="79">
        <v>0</v>
      </c>
      <c r="C9" s="79">
        <v>0.95</v>
      </c>
      <c r="D9" s="80">
        <v>0.73</v>
      </c>
    </row>
    <row r="10" spans="1:5" ht="15.75" customHeight="1" x14ac:dyDescent="0.15">
      <c r="A10" s="98" t="s">
        <v>215</v>
      </c>
      <c r="B10" s="79">
        <v>0</v>
      </c>
      <c r="C10" s="79">
        <v>0.95</v>
      </c>
      <c r="D10" s="80">
        <v>1.78</v>
      </c>
    </row>
    <row r="11" spans="1:5" ht="15.75" customHeight="1" x14ac:dyDescent="0.15">
      <c r="A11" s="98" t="s">
        <v>216</v>
      </c>
      <c r="B11" s="79">
        <v>0</v>
      </c>
      <c r="C11" s="79">
        <v>0.95</v>
      </c>
      <c r="D11" s="80">
        <v>0.24</v>
      </c>
    </row>
    <row r="12" spans="1:5" ht="15.75" customHeight="1" x14ac:dyDescent="0.15">
      <c r="A12" s="98" t="s">
        <v>217</v>
      </c>
      <c r="B12" s="79">
        <v>0</v>
      </c>
      <c r="C12" s="79">
        <v>0.95</v>
      </c>
      <c r="D12" s="80">
        <v>0.55000000000000004</v>
      </c>
    </row>
    <row r="13" spans="1:5" ht="15.75" customHeight="1" x14ac:dyDescent="0.15">
      <c r="A13" s="14" t="s">
        <v>213</v>
      </c>
      <c r="B13" s="79">
        <v>0</v>
      </c>
      <c r="C13" s="79">
        <v>0.95</v>
      </c>
      <c r="D13" s="80">
        <v>0.73</v>
      </c>
    </row>
    <row r="14" spans="1:5" ht="15.75" customHeight="1" x14ac:dyDescent="0.15">
      <c r="A14" s="14" t="s">
        <v>218</v>
      </c>
      <c r="B14" s="79">
        <v>0</v>
      </c>
      <c r="C14" s="79">
        <v>0.95</v>
      </c>
      <c r="D14" s="80">
        <v>1.78</v>
      </c>
    </row>
    <row r="15" spans="1:5" ht="15.75" customHeight="1" x14ac:dyDescent="0.15">
      <c r="A15" s="78" t="s">
        <v>57</v>
      </c>
      <c r="B15" s="79">
        <v>0</v>
      </c>
      <c r="C15" s="79">
        <v>0.95</v>
      </c>
      <c r="D15" s="80">
        <v>2.06</v>
      </c>
      <c r="E15" s="65"/>
    </row>
    <row r="16" spans="1:5" ht="15.75" customHeight="1" x14ac:dyDescent="0.15">
      <c r="A16" s="78" t="s">
        <v>47</v>
      </c>
      <c r="B16" s="79">
        <v>0</v>
      </c>
      <c r="C16" s="79">
        <v>0.95</v>
      </c>
      <c r="D16" s="80">
        <v>0.25</v>
      </c>
      <c r="E16" s="65"/>
    </row>
    <row r="17" spans="1:5" ht="15.75" customHeight="1" x14ac:dyDescent="0.15">
      <c r="A17" s="78" t="s">
        <v>195</v>
      </c>
      <c r="B17" s="79">
        <v>0</v>
      </c>
      <c r="C17" s="79">
        <v>0.95</v>
      </c>
      <c r="D17" s="97">
        <f>SUMPRODUCT(('IYCF cost'!$C$2:$E$6)*('IYCF packages'!$C$2:$E$6&lt;&gt;""))</f>
        <v>0</v>
      </c>
    </row>
    <row r="18" spans="1:5" ht="15.75" customHeight="1" x14ac:dyDescent="0.15">
      <c r="A18" s="78" t="s">
        <v>194</v>
      </c>
      <c r="B18" s="79">
        <v>0</v>
      </c>
      <c r="C18" s="79">
        <v>0.95</v>
      </c>
      <c r="D18" s="97">
        <f>SUMPRODUCT(('IYCF cost'!$C$2:$E$6)*('IYCF packages'!$C$9:$E$13&lt;&gt;""))</f>
        <v>0</v>
      </c>
    </row>
    <row r="19" spans="1:5" ht="15.75" customHeight="1" x14ac:dyDescent="0.15">
      <c r="A19" s="78" t="s">
        <v>193</v>
      </c>
      <c r="B19" s="79">
        <v>0</v>
      </c>
      <c r="C19" s="79">
        <v>0.95</v>
      </c>
      <c r="D19" s="97">
        <f>SUMPRODUCT(('IYCF cost'!$C$2:$E$6)*('IYCF packages'!$C$16:$E$20&lt;&gt;""))</f>
        <v>0</v>
      </c>
    </row>
    <row r="20" spans="1:5" ht="15.75" customHeight="1" x14ac:dyDescent="0.15">
      <c r="A20" s="78" t="s">
        <v>156</v>
      </c>
      <c r="B20" s="79">
        <v>0</v>
      </c>
      <c r="C20" s="79">
        <v>0.95</v>
      </c>
      <c r="D20" s="80">
        <v>50</v>
      </c>
      <c r="E20" s="65"/>
    </row>
    <row r="21" spans="1:5" ht="15.75" customHeight="1" x14ac:dyDescent="0.15">
      <c r="A21" s="78" t="s">
        <v>34</v>
      </c>
      <c r="B21" s="79">
        <v>0</v>
      </c>
      <c r="C21" s="79">
        <v>0.95</v>
      </c>
      <c r="D21" s="80">
        <v>2.61</v>
      </c>
      <c r="E21" s="65"/>
    </row>
    <row r="22" spans="1:5" ht="15.75" customHeight="1" x14ac:dyDescent="0.15">
      <c r="A22" s="78" t="s">
        <v>99</v>
      </c>
      <c r="B22" s="79">
        <v>0</v>
      </c>
      <c r="C22" s="79">
        <v>0.95</v>
      </c>
      <c r="D22" s="80">
        <v>1</v>
      </c>
      <c r="E22" s="65"/>
    </row>
    <row r="23" spans="1:5" ht="15.75" customHeight="1" x14ac:dyDescent="0.15">
      <c r="A23" s="78" t="s">
        <v>98</v>
      </c>
      <c r="B23" s="79">
        <v>0</v>
      </c>
      <c r="C23" s="79">
        <v>0.95</v>
      </c>
      <c r="D23" s="80">
        <v>1</v>
      </c>
      <c r="E23" s="82"/>
    </row>
    <row r="24" spans="1:5" ht="15.75" customHeight="1" x14ac:dyDescent="0.15">
      <c r="A24" s="78" t="s">
        <v>157</v>
      </c>
      <c r="B24" s="79">
        <v>0</v>
      </c>
      <c r="C24" s="79">
        <v>0.95</v>
      </c>
      <c r="D24" s="80">
        <v>1</v>
      </c>
      <c r="E24" s="65"/>
    </row>
    <row r="25" spans="1:5" ht="15.75" customHeight="1" x14ac:dyDescent="0.15">
      <c r="A25" s="78" t="s">
        <v>59</v>
      </c>
      <c r="B25" s="79">
        <v>0</v>
      </c>
      <c r="C25" s="79">
        <v>0.95</v>
      </c>
      <c r="D25" s="80">
        <v>2.99</v>
      </c>
      <c r="E25" s="65"/>
    </row>
    <row r="26" spans="1:5" ht="15.75" customHeight="1" x14ac:dyDescent="0.15">
      <c r="A26" s="78" t="s">
        <v>95</v>
      </c>
      <c r="B26" s="79">
        <v>0</v>
      </c>
      <c r="C26" s="79">
        <v>0.95</v>
      </c>
      <c r="D26" s="80">
        <v>1</v>
      </c>
    </row>
    <row r="27" spans="1:5" ht="15.75" customHeight="1" x14ac:dyDescent="0.15">
      <c r="A27" s="78" t="s">
        <v>58</v>
      </c>
      <c r="B27" s="79">
        <v>0</v>
      </c>
      <c r="C27" s="79">
        <v>0.95</v>
      </c>
      <c r="D27" s="80">
        <v>48</v>
      </c>
    </row>
    <row r="28" spans="1:5" ht="15.75" customHeight="1" x14ac:dyDescent="0.15">
      <c r="A28" s="78" t="s">
        <v>67</v>
      </c>
      <c r="B28" s="79">
        <v>0</v>
      </c>
      <c r="C28" s="79">
        <v>0.95</v>
      </c>
      <c r="D28" s="81">
        <f>90*AVERAGE('Incidence of conditions'!B4:F4) + 40*AVERAGE('Incidence of conditions'!B3:F3)*IF(ISBLANK(manage_mam), 0, 1)</f>
        <v>0</v>
      </c>
    </row>
    <row r="29" spans="1:5" ht="15.75" customHeight="1" x14ac:dyDescent="0.15">
      <c r="A29" s="78" t="s">
        <v>28</v>
      </c>
      <c r="B29" s="79">
        <v>0</v>
      </c>
      <c r="C29" s="79">
        <v>0.95</v>
      </c>
      <c r="D29" s="80">
        <v>0.35</v>
      </c>
    </row>
    <row r="30" spans="1:5" ht="15.75" customHeight="1" x14ac:dyDescent="0.15">
      <c r="A30" s="78" t="s">
        <v>94</v>
      </c>
      <c r="B30" s="79">
        <v>0</v>
      </c>
      <c r="C30" s="79">
        <v>0.95</v>
      </c>
      <c r="D30" s="80">
        <v>1</v>
      </c>
    </row>
    <row r="31" spans="1:5" ht="15.75" customHeight="1" x14ac:dyDescent="0.15">
      <c r="A31" s="78" t="s">
        <v>93</v>
      </c>
      <c r="B31" s="79">
        <v>0</v>
      </c>
      <c r="C31" s="79">
        <v>0.95</v>
      </c>
      <c r="D31" s="80">
        <v>2.8</v>
      </c>
    </row>
    <row r="32" spans="1:5" ht="15.75" customHeight="1" x14ac:dyDescent="0.15">
      <c r="A32" s="78" t="s">
        <v>92</v>
      </c>
      <c r="B32" s="79">
        <v>0</v>
      </c>
      <c r="C32" s="79">
        <v>0.95</v>
      </c>
      <c r="D32" s="80">
        <v>50.26</v>
      </c>
    </row>
    <row r="33" spans="1:6" ht="15.75" customHeight="1" x14ac:dyDescent="0.15">
      <c r="A33" s="78" t="s">
        <v>90</v>
      </c>
      <c r="B33" s="79">
        <v>0</v>
      </c>
      <c r="C33" s="79">
        <v>0.95</v>
      </c>
      <c r="D33" s="80">
        <v>36.1</v>
      </c>
    </row>
    <row r="34" spans="1:6" s="57" customFormat="1" ht="15.75" customHeight="1" x14ac:dyDescent="0.15">
      <c r="A34" s="78" t="s">
        <v>91</v>
      </c>
      <c r="B34" s="79">
        <v>0</v>
      </c>
      <c r="C34" s="79">
        <v>0.95</v>
      </c>
      <c r="D34" s="80">
        <v>231.85</v>
      </c>
      <c r="F34" s="56"/>
    </row>
    <row r="35" spans="1:6" ht="15.75" customHeight="1" x14ac:dyDescent="0.15">
      <c r="A35" s="78" t="s">
        <v>96</v>
      </c>
      <c r="B35" s="79">
        <v>0</v>
      </c>
      <c r="C35" s="79">
        <v>0.95</v>
      </c>
      <c r="D35" s="80">
        <v>1.5</v>
      </c>
    </row>
    <row r="36" spans="1:6" ht="15.75" customHeight="1" x14ac:dyDescent="0.15">
      <c r="A36" s="78" t="s">
        <v>60</v>
      </c>
      <c r="B36" s="79">
        <v>0</v>
      </c>
      <c r="C36" s="79">
        <v>0.95</v>
      </c>
      <c r="D36" s="80">
        <v>1</v>
      </c>
    </row>
    <row r="37" spans="1:6" ht="15.75" customHeight="1" x14ac:dyDescent="0.15">
      <c r="F37" s="57"/>
    </row>
  </sheetData>
  <sortState ref="A2:D36">
    <sortCondition ref="A2:A36"/>
  </sortState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E9"/>
  <sheetViews>
    <sheetView workbookViewId="0">
      <selection activeCell="H17" sqref="H17"/>
    </sheetView>
  </sheetViews>
  <sheetFormatPr baseColWidth="10" defaultColWidth="10.83203125" defaultRowHeight="16" x14ac:dyDescent="0.2"/>
  <cols>
    <col min="1" max="1" width="18.6640625" style="88" customWidth="1"/>
    <col min="2" max="16384" width="10.83203125" style="88"/>
  </cols>
  <sheetData>
    <row r="1" spans="1:5" ht="40" x14ac:dyDescent="0.2">
      <c r="A1" s="93" t="s">
        <v>204</v>
      </c>
      <c r="B1" s="92" t="s">
        <v>199</v>
      </c>
      <c r="C1" s="92" t="s">
        <v>198</v>
      </c>
      <c r="D1" s="92" t="s">
        <v>197</v>
      </c>
      <c r="E1" s="92" t="s">
        <v>196</v>
      </c>
    </row>
    <row r="2" spans="1:5" x14ac:dyDescent="0.2">
      <c r="A2" s="91" t="s">
        <v>184</v>
      </c>
      <c r="B2" s="90" t="s">
        <v>32</v>
      </c>
      <c r="C2" s="80">
        <f>1.5*0.61</f>
        <v>0.91500000000000004</v>
      </c>
      <c r="D2" s="80">
        <f>0.5*0.61</f>
        <v>0.30499999999999999</v>
      </c>
      <c r="E2" s="80">
        <v>0.05</v>
      </c>
    </row>
    <row r="3" spans="1:5" x14ac:dyDescent="0.2">
      <c r="A3" s="90"/>
      <c r="B3" s="90" t="s">
        <v>1</v>
      </c>
      <c r="C3" s="80">
        <f>1.5*0.61</f>
        <v>0.91500000000000004</v>
      </c>
      <c r="D3" s="80">
        <f>0.5*0.61</f>
        <v>0.30499999999999999</v>
      </c>
      <c r="E3" s="80">
        <v>0.05</v>
      </c>
    </row>
    <row r="4" spans="1:5" x14ac:dyDescent="0.2">
      <c r="A4" s="90"/>
      <c r="B4" s="90" t="s">
        <v>2</v>
      </c>
      <c r="C4" s="80">
        <f>1.5*0.61</f>
        <v>0.91500000000000004</v>
      </c>
      <c r="D4" s="80">
        <f>0.5*0.61</f>
        <v>0.30499999999999999</v>
      </c>
      <c r="E4" s="80">
        <v>0.05</v>
      </c>
    </row>
    <row r="5" spans="1:5" x14ac:dyDescent="0.2">
      <c r="A5" s="90"/>
      <c r="B5" s="90" t="s">
        <v>3</v>
      </c>
      <c r="C5" s="80">
        <f>1.5*0.61</f>
        <v>0.91500000000000004</v>
      </c>
      <c r="D5" s="80">
        <f>0.5*0.61</f>
        <v>0.30499999999999999</v>
      </c>
      <c r="E5" s="80">
        <v>0.05</v>
      </c>
    </row>
    <row r="6" spans="1:5" x14ac:dyDescent="0.2">
      <c r="A6" s="90"/>
      <c r="B6" s="90" t="s">
        <v>4</v>
      </c>
      <c r="C6" s="80">
        <f>1.5*0.61</f>
        <v>0.91500000000000004</v>
      </c>
      <c r="D6" s="80">
        <f>0.5*0.61</f>
        <v>0.30499999999999999</v>
      </c>
      <c r="E6" s="80">
        <v>0.05</v>
      </c>
    </row>
    <row r="9" spans="1:5" x14ac:dyDescent="0.2">
      <c r="C9" s="8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-0.249977111117893"/>
  </sheetPr>
  <dimension ref="A1:C18"/>
  <sheetViews>
    <sheetView workbookViewId="0">
      <selection activeCell="A5" sqref="A5"/>
    </sheetView>
  </sheetViews>
  <sheetFormatPr baseColWidth="10" defaultColWidth="11.5" defaultRowHeight="13" x14ac:dyDescent="0.15"/>
  <cols>
    <col min="1" max="1" width="53" style="78" bestFit="1" customWidth="1"/>
    <col min="2" max="2" width="47.83203125" style="56" customWidth="1"/>
    <col min="3" max="3" width="42.5" style="56" customWidth="1"/>
    <col min="4" max="16384" width="11.5" style="56"/>
  </cols>
  <sheetData>
    <row r="1" spans="1:3" x14ac:dyDescent="0.15">
      <c r="A1" s="61" t="s">
        <v>70</v>
      </c>
      <c r="B1" s="61" t="s">
        <v>206</v>
      </c>
      <c r="C1" s="61" t="s">
        <v>205</v>
      </c>
    </row>
    <row r="2" spans="1:3" x14ac:dyDescent="0.15">
      <c r="A2" s="14" t="s">
        <v>213</v>
      </c>
      <c r="B2" s="72" t="s">
        <v>59</v>
      </c>
      <c r="C2" s="72"/>
    </row>
    <row r="3" spans="1:3" x14ac:dyDescent="0.15">
      <c r="A3" s="14" t="s">
        <v>218</v>
      </c>
      <c r="B3" s="72" t="s">
        <v>59</v>
      </c>
      <c r="C3" s="72"/>
    </row>
    <row r="4" spans="1:3" x14ac:dyDescent="0.15">
      <c r="A4" s="78" t="s">
        <v>58</v>
      </c>
      <c r="B4" s="72" t="s">
        <v>156</v>
      </c>
      <c r="C4" s="72"/>
    </row>
    <row r="5" spans="1:3" x14ac:dyDescent="0.15">
      <c r="A5" s="78" t="s">
        <v>157</v>
      </c>
      <c r="B5" s="72" t="s">
        <v>156</v>
      </c>
      <c r="C5" s="72"/>
    </row>
    <row r="11" spans="1:3" x14ac:dyDescent="0.15">
      <c r="A11" s="52"/>
    </row>
    <row r="12" spans="1:3" x14ac:dyDescent="0.15">
      <c r="A12" s="52"/>
    </row>
    <row r="13" spans="1:3" x14ac:dyDescent="0.15">
      <c r="A13" s="52"/>
    </row>
    <row r="14" spans="1:3" x14ac:dyDescent="0.15">
      <c r="A14" s="52"/>
    </row>
    <row r="15" spans="1:3" x14ac:dyDescent="0.15">
      <c r="A15" s="52"/>
    </row>
    <row r="16" spans="1:3" x14ac:dyDescent="0.15">
      <c r="A16" s="52"/>
    </row>
    <row r="17" spans="1:1" x14ac:dyDescent="0.15">
      <c r="A17" s="52"/>
    </row>
    <row r="18" spans="1:1" x14ac:dyDescent="0.15">
      <c r="A18" s="52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A19"/>
  <sheetViews>
    <sheetView workbookViewId="0">
      <selection activeCell="L37" sqref="L37"/>
    </sheetView>
  </sheetViews>
  <sheetFormatPr baseColWidth="10" defaultColWidth="11.5" defaultRowHeight="13" x14ac:dyDescent="0.15"/>
  <cols>
    <col min="1" max="1" width="30.1640625" style="56" customWidth="1"/>
    <col min="2" max="16384" width="11.5" style="56"/>
  </cols>
  <sheetData>
    <row r="1" spans="1:1" x14ac:dyDescent="0.15">
      <c r="A1" s="61" t="s">
        <v>70</v>
      </c>
    </row>
    <row r="2" spans="1:1" x14ac:dyDescent="0.15">
      <c r="A2" s="72" t="s">
        <v>68</v>
      </c>
    </row>
    <row r="3" spans="1:1" x14ac:dyDescent="0.15">
      <c r="A3" s="72" t="s">
        <v>57</v>
      </c>
    </row>
    <row r="4" spans="1:1" x14ac:dyDescent="0.15">
      <c r="A4" s="72" t="s">
        <v>34</v>
      </c>
    </row>
    <row r="5" spans="1:1" x14ac:dyDescent="0.15">
      <c r="A5" s="72" t="s">
        <v>94</v>
      </c>
    </row>
    <row r="6" spans="1:1" x14ac:dyDescent="0.15">
      <c r="A6" s="72" t="s">
        <v>93</v>
      </c>
    </row>
    <row r="7" spans="1:1" x14ac:dyDescent="0.15">
      <c r="A7" s="72" t="s">
        <v>92</v>
      </c>
    </row>
    <row r="8" spans="1:1" x14ac:dyDescent="0.15">
      <c r="A8" s="72" t="s">
        <v>90</v>
      </c>
    </row>
    <row r="9" spans="1:1" x14ac:dyDescent="0.15">
      <c r="A9" s="72" t="s">
        <v>91</v>
      </c>
    </row>
    <row r="10" spans="1:1" x14ac:dyDescent="0.15">
      <c r="A10" s="72"/>
    </row>
    <row r="11" spans="1:1" x14ac:dyDescent="0.15">
      <c r="A11" s="72"/>
    </row>
    <row r="12" spans="1:1" x14ac:dyDescent="0.15">
      <c r="A12" s="72"/>
    </row>
    <row r="13" spans="1:1" x14ac:dyDescent="0.15">
      <c r="A13" s="72"/>
    </row>
    <row r="14" spans="1:1" x14ac:dyDescent="0.15">
      <c r="A14" s="72"/>
    </row>
    <row r="15" spans="1:1" x14ac:dyDescent="0.15">
      <c r="A15" s="72"/>
    </row>
    <row r="16" spans="1:1" x14ac:dyDescent="0.15">
      <c r="A16" s="72"/>
    </row>
    <row r="17" spans="1:1" x14ac:dyDescent="0.15">
      <c r="A17" s="72"/>
    </row>
    <row r="18" spans="1:1" x14ac:dyDescent="0.15">
      <c r="A18" s="72"/>
    </row>
    <row r="19" spans="1:1" x14ac:dyDescent="0.15">
      <c r="A19" s="72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34998626667073579"/>
  </sheetPr>
  <dimension ref="A1:F4"/>
  <sheetViews>
    <sheetView workbookViewId="0">
      <selection activeCell="B3" sqref="B3"/>
    </sheetView>
  </sheetViews>
  <sheetFormatPr baseColWidth="10" defaultColWidth="14.5" defaultRowHeight="15.75" customHeight="1" x14ac:dyDescent="0.15"/>
  <sheetData>
    <row r="1" spans="1:6" ht="15.75" customHeight="1" x14ac:dyDescent="0.1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15">
      <c r="A2" s="3" t="s">
        <v>72</v>
      </c>
      <c r="B2" s="37">
        <f>'Baseline year population inputs'!C43</f>
        <v>0</v>
      </c>
      <c r="C2" s="37">
        <f>'Baseline year population inputs'!C44</f>
        <v>0</v>
      </c>
      <c r="D2" s="37">
        <f>'Baseline year population inputs'!C45</f>
        <v>0</v>
      </c>
      <c r="E2" s="37">
        <f>'Baseline year population inputs'!C46</f>
        <v>0</v>
      </c>
      <c r="F2" s="37">
        <f>'Baseline year population inputs'!C47</f>
        <v>0</v>
      </c>
    </row>
    <row r="3" spans="1:6" ht="15.75" customHeight="1" x14ac:dyDescent="0.15">
      <c r="A3" s="3" t="s">
        <v>65</v>
      </c>
      <c r="B3" s="37">
        <f>frac_mam_1month * 2.6</f>
        <v>0</v>
      </c>
      <c r="C3" s="37">
        <f>frac_mam_1_5months * 2.6</f>
        <v>0</v>
      </c>
      <c r="D3" s="37">
        <f>frac_mam_6_11months * 2.6</f>
        <v>0</v>
      </c>
      <c r="E3" s="37">
        <f>frac_mam_12_23months * 2.6</f>
        <v>0</v>
      </c>
      <c r="F3" s="37">
        <f>frac_mam_24_59months * 2.6</f>
        <v>0</v>
      </c>
    </row>
    <row r="4" spans="1:6" ht="15.75" customHeight="1" x14ac:dyDescent="0.15">
      <c r="A4" s="3" t="s">
        <v>66</v>
      </c>
      <c r="B4" s="37">
        <f>frac_sam_1month * 2.6</f>
        <v>0</v>
      </c>
      <c r="C4" s="37">
        <f>frac_sam_1_5months * 2.6</f>
        <v>0</v>
      </c>
      <c r="D4" s="37">
        <f>frac_sam_6_11months * 2.6</f>
        <v>0</v>
      </c>
      <c r="E4" s="37">
        <f>frac_sam_12_23months * 2.6</f>
        <v>0</v>
      </c>
      <c r="F4" s="37">
        <f>frac_sam_24_59months * 2.6</f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O38"/>
  <sheetViews>
    <sheetView zoomScale="85" zoomScaleNormal="118" workbookViewId="0">
      <selection activeCell="B22" sqref="B22"/>
    </sheetView>
  </sheetViews>
  <sheetFormatPr baseColWidth="10" defaultColWidth="14.5" defaultRowHeight="15.75" customHeight="1" x14ac:dyDescent="0.15"/>
  <cols>
    <col min="1" max="1" width="20" bestFit="1" customWidth="1"/>
    <col min="2" max="2" width="45.83203125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ht="15.75" customHeight="1" x14ac:dyDescent="0.15">
      <c r="A1" s="4" t="s">
        <v>33</v>
      </c>
      <c r="B1" s="1" t="s">
        <v>70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15">
      <c r="A2" s="4" t="s">
        <v>31</v>
      </c>
      <c r="B2" s="14" t="s">
        <v>61</v>
      </c>
      <c r="C2" s="54">
        <v>0</v>
      </c>
      <c r="D2" s="54">
        <f>food_insecure</f>
        <v>0</v>
      </c>
      <c r="E2" s="54">
        <f>food_insecure</f>
        <v>0</v>
      </c>
      <c r="F2" s="54">
        <f>food_insecure</f>
        <v>0</v>
      </c>
      <c r="G2" s="54">
        <f>food_insecure</f>
        <v>0</v>
      </c>
      <c r="H2" s="55">
        <v>0</v>
      </c>
      <c r="I2" s="55">
        <v>0</v>
      </c>
      <c r="J2" s="55">
        <v>0</v>
      </c>
      <c r="K2" s="55">
        <v>0</v>
      </c>
      <c r="L2" s="55">
        <v>0</v>
      </c>
      <c r="M2" s="55">
        <v>0</v>
      </c>
      <c r="N2" s="55">
        <v>0</v>
      </c>
      <c r="O2" s="55">
        <v>0</v>
      </c>
    </row>
    <row r="3" spans="1:15" ht="15.75" customHeight="1" x14ac:dyDescent="0.15">
      <c r="B3" s="9" t="s">
        <v>169</v>
      </c>
      <c r="C3" s="54">
        <v>1</v>
      </c>
      <c r="D3" s="54">
        <v>0</v>
      </c>
      <c r="E3" s="54">
        <v>0</v>
      </c>
      <c r="F3" s="54">
        <v>0</v>
      </c>
      <c r="G3" s="54">
        <v>0</v>
      </c>
      <c r="H3" s="55">
        <v>0</v>
      </c>
      <c r="I3" s="55">
        <v>0</v>
      </c>
      <c r="J3" s="55">
        <v>0</v>
      </c>
      <c r="K3" s="55">
        <v>0</v>
      </c>
      <c r="L3" s="55">
        <v>0</v>
      </c>
      <c r="M3" s="55">
        <v>0</v>
      </c>
      <c r="N3" s="55">
        <v>0</v>
      </c>
      <c r="O3" s="55">
        <v>0</v>
      </c>
    </row>
    <row r="4" spans="1:15" ht="15.75" customHeight="1" x14ac:dyDescent="0.15">
      <c r="B4" s="14" t="s">
        <v>156</v>
      </c>
      <c r="C4" s="54">
        <v>0</v>
      </c>
      <c r="D4" s="54">
        <v>0</v>
      </c>
      <c r="E4" s="54">
        <f>food_insecure</f>
        <v>0</v>
      </c>
      <c r="F4" s="54">
        <f>food_insecure</f>
        <v>0</v>
      </c>
      <c r="G4" s="54">
        <v>0</v>
      </c>
      <c r="H4" s="55">
        <v>0</v>
      </c>
      <c r="I4" s="55">
        <v>0</v>
      </c>
      <c r="J4" s="55">
        <v>0</v>
      </c>
      <c r="K4" s="55">
        <v>0</v>
      </c>
      <c r="L4" s="55">
        <v>0</v>
      </c>
      <c r="M4" s="55">
        <v>0</v>
      </c>
      <c r="N4" s="55">
        <v>0</v>
      </c>
      <c r="O4" s="55">
        <v>0</v>
      </c>
    </row>
    <row r="5" spans="1:15" ht="15.75" customHeight="1" x14ac:dyDescent="0.15">
      <c r="B5" s="14" t="s">
        <v>157</v>
      </c>
      <c r="C5" s="54">
        <v>0</v>
      </c>
      <c r="D5" s="54">
        <v>0</v>
      </c>
      <c r="E5" s="54">
        <f>1</f>
        <v>1</v>
      </c>
      <c r="F5" s="54">
        <f>1</f>
        <v>1</v>
      </c>
      <c r="G5" s="54">
        <f>1</f>
        <v>1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</row>
    <row r="6" spans="1:15" ht="15.75" customHeight="1" x14ac:dyDescent="0.15">
      <c r="B6" s="52" t="s">
        <v>95</v>
      </c>
      <c r="C6" s="54">
        <v>1</v>
      </c>
      <c r="D6" s="54">
        <v>1</v>
      </c>
      <c r="E6" s="54">
        <v>1</v>
      </c>
      <c r="F6" s="54">
        <v>1</v>
      </c>
      <c r="G6" s="54">
        <v>1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</row>
    <row r="7" spans="1:15" ht="15.75" customHeight="1" x14ac:dyDescent="0.15">
      <c r="B7" s="14" t="s">
        <v>58</v>
      </c>
      <c r="C7" s="54">
        <v>0</v>
      </c>
      <c r="D7" s="54">
        <v>0</v>
      </c>
      <c r="E7" s="54">
        <f>food_insecure</f>
        <v>0</v>
      </c>
      <c r="F7" s="54">
        <f>food_insecure</f>
        <v>0</v>
      </c>
      <c r="G7" s="54">
        <v>0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</row>
    <row r="8" spans="1:15" ht="15.75" customHeight="1" x14ac:dyDescent="0.15">
      <c r="B8" s="14" t="s">
        <v>67</v>
      </c>
      <c r="C8" s="54">
        <v>0</v>
      </c>
      <c r="D8" s="54">
        <f>IF(ISBLANK(comm_deliv), frac_children_health_facility,1)</f>
        <v>0</v>
      </c>
      <c r="E8" s="54">
        <f>IF(ISBLANK(comm_deliv), frac_children_health_facility,1)</f>
        <v>0</v>
      </c>
      <c r="F8" s="54">
        <f>IF(ISBLANK(comm_deliv), frac_children_health_facility,1)</f>
        <v>0</v>
      </c>
      <c r="G8" s="54">
        <f>IF(ISBLANK(comm_deliv), frac_children_health_facility,1)</f>
        <v>0</v>
      </c>
      <c r="H8" s="55">
        <v>0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</row>
    <row r="9" spans="1:15" ht="15" customHeight="1" x14ac:dyDescent="0.15">
      <c r="B9" s="14" t="s">
        <v>28</v>
      </c>
      <c r="C9" s="54">
        <v>0</v>
      </c>
      <c r="D9" s="54">
        <v>0</v>
      </c>
      <c r="E9" s="54">
        <v>1</v>
      </c>
      <c r="F9" s="54">
        <v>1</v>
      </c>
      <c r="G9" s="54">
        <v>1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</row>
    <row r="10" spans="1:15" ht="15.75" customHeight="1" x14ac:dyDescent="0.15">
      <c r="B10" s="52" t="s">
        <v>96</v>
      </c>
      <c r="C10" s="54">
        <v>1</v>
      </c>
      <c r="D10" s="54">
        <v>1</v>
      </c>
      <c r="E10" s="54">
        <v>1</v>
      </c>
      <c r="F10" s="54">
        <v>1</v>
      </c>
      <c r="G10" s="54">
        <v>1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</row>
    <row r="11" spans="1:15" ht="15.75" customHeight="1" x14ac:dyDescent="0.15">
      <c r="B11" s="14" t="s">
        <v>60</v>
      </c>
      <c r="C11" s="54">
        <v>0</v>
      </c>
      <c r="D11" s="54">
        <v>0</v>
      </c>
      <c r="E11" s="54">
        <v>1</v>
      </c>
      <c r="F11" s="54">
        <v>1</v>
      </c>
      <c r="G11" s="54">
        <v>1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55">
        <v>0</v>
      </c>
      <c r="O11" s="55">
        <v>0</v>
      </c>
    </row>
    <row r="12" spans="1:15" ht="15.75" customHeight="1" x14ac:dyDescent="0.15">
      <c r="B12" s="52"/>
    </row>
    <row r="13" spans="1:15" ht="15.75" customHeight="1" x14ac:dyDescent="0.15">
      <c r="A13" s="4" t="s">
        <v>32</v>
      </c>
      <c r="B13" s="52" t="s">
        <v>29</v>
      </c>
      <c r="C13" s="55">
        <v>0</v>
      </c>
      <c r="D13" s="55">
        <v>0</v>
      </c>
      <c r="E13" s="55">
        <v>0</v>
      </c>
      <c r="F13" s="55">
        <v>0</v>
      </c>
      <c r="G13" s="55">
        <v>0</v>
      </c>
      <c r="H13" s="54">
        <f>food_insecure</f>
        <v>0</v>
      </c>
      <c r="I13" s="54">
        <f>food_insecure</f>
        <v>0</v>
      </c>
      <c r="J13" s="54">
        <f>food_insecure</f>
        <v>0</v>
      </c>
      <c r="K13" s="54">
        <f>food_insecure</f>
        <v>0</v>
      </c>
      <c r="L13" s="55">
        <v>0</v>
      </c>
      <c r="M13" s="55">
        <v>0</v>
      </c>
      <c r="N13" s="55">
        <v>0</v>
      </c>
      <c r="O13" s="55">
        <v>0</v>
      </c>
    </row>
    <row r="14" spans="1:15" ht="15.75" customHeight="1" x14ac:dyDescent="0.15">
      <c r="A14" s="4"/>
      <c r="B14" s="14" t="s">
        <v>97</v>
      </c>
      <c r="C14" s="55">
        <v>0</v>
      </c>
      <c r="D14" s="55">
        <v>0</v>
      </c>
      <c r="E14" s="55">
        <v>0</v>
      </c>
      <c r="F14" s="55">
        <v>0</v>
      </c>
      <c r="G14" s="55">
        <v>0</v>
      </c>
      <c r="H14" s="54">
        <v>1</v>
      </c>
      <c r="I14" s="54">
        <v>1</v>
      </c>
      <c r="J14" s="54">
        <v>1</v>
      </c>
      <c r="K14" s="54">
        <v>1</v>
      </c>
      <c r="L14" s="55">
        <v>0</v>
      </c>
      <c r="M14" s="55">
        <v>0</v>
      </c>
      <c r="N14" s="55">
        <v>0</v>
      </c>
      <c r="O14" s="55">
        <v>0</v>
      </c>
    </row>
    <row r="15" spans="1:15" ht="15.75" customHeight="1" x14ac:dyDescent="0.15">
      <c r="A15" s="4"/>
      <c r="B15" s="14" t="s">
        <v>213</v>
      </c>
      <c r="C15" s="55">
        <v>0</v>
      </c>
      <c r="D15" s="55">
        <v>0</v>
      </c>
      <c r="E15" s="55">
        <v>0</v>
      </c>
      <c r="F15" s="55">
        <v>0</v>
      </c>
      <c r="G15" s="55">
        <v>0</v>
      </c>
      <c r="H15" s="54">
        <f xml:space="preserve"> 1</f>
        <v>1</v>
      </c>
      <c r="I15" s="54">
        <f xml:space="preserve"> 1</f>
        <v>1</v>
      </c>
      <c r="J15" s="54">
        <f xml:space="preserve"> 1</f>
        <v>1</v>
      </c>
      <c r="K15" s="54">
        <f xml:space="preserve"> 1</f>
        <v>1</v>
      </c>
      <c r="L15" s="55">
        <v>0</v>
      </c>
      <c r="M15" s="55">
        <v>0</v>
      </c>
      <c r="N15" s="55">
        <v>0</v>
      </c>
      <c r="O15" s="55">
        <v>0</v>
      </c>
    </row>
    <row r="16" spans="1:15" ht="15.75" customHeight="1" x14ac:dyDescent="0.15">
      <c r="A16" s="4"/>
      <c r="B16" s="14" t="s">
        <v>218</v>
      </c>
      <c r="C16" s="55">
        <v>0</v>
      </c>
      <c r="D16" s="55">
        <v>0</v>
      </c>
      <c r="E16" s="55">
        <v>0</v>
      </c>
      <c r="F16" s="55">
        <v>0</v>
      </c>
      <c r="G16" s="55">
        <v>0</v>
      </c>
      <c r="H16" s="54">
        <f>frac_PW_health_facility</f>
        <v>0</v>
      </c>
      <c r="I16" s="54">
        <f>frac_PW_health_facility</f>
        <v>0</v>
      </c>
      <c r="J16" s="54">
        <f>frac_PW_health_facility</f>
        <v>0</v>
      </c>
      <c r="K16" s="54">
        <f>frac_PW_health_facility</f>
        <v>0</v>
      </c>
      <c r="L16" s="55">
        <v>0</v>
      </c>
      <c r="M16" s="55">
        <v>0</v>
      </c>
      <c r="N16" s="55">
        <v>0</v>
      </c>
      <c r="O16" s="55">
        <v>0</v>
      </c>
    </row>
    <row r="17" spans="1:15" ht="15" customHeight="1" x14ac:dyDescent="0.15">
      <c r="B17" s="52" t="s">
        <v>57</v>
      </c>
      <c r="C17" s="55">
        <v>0</v>
      </c>
      <c r="D17" s="55">
        <v>0</v>
      </c>
      <c r="E17" s="55">
        <v>0</v>
      </c>
      <c r="F17" s="55">
        <v>0</v>
      </c>
      <c r="G17" s="55">
        <v>0</v>
      </c>
      <c r="H17" s="54">
        <f>frac_malaria_risk</f>
        <v>0</v>
      </c>
      <c r="I17" s="54">
        <f>frac_malaria_risk</f>
        <v>0</v>
      </c>
      <c r="J17" s="54">
        <f>frac_malaria_risk</f>
        <v>0</v>
      </c>
      <c r="K17" s="54">
        <f>frac_malaria_risk</f>
        <v>0</v>
      </c>
      <c r="L17" s="55">
        <v>0</v>
      </c>
      <c r="M17" s="55">
        <v>0</v>
      </c>
      <c r="N17" s="55">
        <v>0</v>
      </c>
      <c r="O17" s="55">
        <v>0</v>
      </c>
    </row>
    <row r="18" spans="1:15" ht="15.75" customHeight="1" x14ac:dyDescent="0.15">
      <c r="B18" s="14" t="s">
        <v>99</v>
      </c>
      <c r="C18" s="55">
        <v>0</v>
      </c>
      <c r="D18" s="55">
        <v>0</v>
      </c>
      <c r="E18" s="55">
        <v>0</v>
      </c>
      <c r="F18" s="55">
        <v>0</v>
      </c>
      <c r="G18" s="55">
        <v>0</v>
      </c>
      <c r="H18" s="54">
        <v>1</v>
      </c>
      <c r="I18" s="54">
        <v>1</v>
      </c>
      <c r="J18" s="54">
        <v>1</v>
      </c>
      <c r="K18" s="54">
        <v>1</v>
      </c>
      <c r="L18" s="55">
        <v>0</v>
      </c>
      <c r="M18" s="55">
        <v>0</v>
      </c>
      <c r="N18" s="55">
        <v>0</v>
      </c>
      <c r="O18" s="55">
        <v>0</v>
      </c>
    </row>
    <row r="19" spans="1:15" ht="15.75" customHeight="1" x14ac:dyDescent="0.15">
      <c r="B19" s="14" t="s">
        <v>98</v>
      </c>
      <c r="C19" s="55">
        <v>0</v>
      </c>
      <c r="D19" s="55">
        <v>0</v>
      </c>
      <c r="E19" s="55">
        <v>0</v>
      </c>
      <c r="F19" s="55">
        <v>0</v>
      </c>
      <c r="G19" s="55">
        <v>0</v>
      </c>
      <c r="H19" s="54">
        <v>1</v>
      </c>
      <c r="I19" s="54">
        <v>1</v>
      </c>
      <c r="J19" s="54">
        <v>1</v>
      </c>
      <c r="K19" s="54">
        <v>1</v>
      </c>
      <c r="L19" s="55">
        <v>0</v>
      </c>
      <c r="M19" s="55">
        <v>0</v>
      </c>
      <c r="N19" s="55">
        <v>0</v>
      </c>
      <c r="O19" s="55">
        <v>0</v>
      </c>
    </row>
    <row r="20" spans="1:15" ht="15.75" customHeight="1" x14ac:dyDescent="0.15">
      <c r="B20" s="52" t="s">
        <v>59</v>
      </c>
      <c r="C20" s="55">
        <v>0</v>
      </c>
      <c r="D20" s="55">
        <v>0</v>
      </c>
      <c r="E20" s="55">
        <v>0</v>
      </c>
      <c r="F20" s="55">
        <v>0</v>
      </c>
      <c r="G20" s="55">
        <v>0</v>
      </c>
      <c r="H20" s="54">
        <f>1</f>
        <v>1</v>
      </c>
      <c r="I20" s="54">
        <f>1</f>
        <v>1</v>
      </c>
      <c r="J20" s="54">
        <f>1</f>
        <v>1</v>
      </c>
      <c r="K20" s="54">
        <f>1</f>
        <v>1</v>
      </c>
      <c r="L20" s="55">
        <v>0</v>
      </c>
      <c r="M20" s="55">
        <v>0</v>
      </c>
      <c r="N20" s="55">
        <v>0</v>
      </c>
      <c r="O20" s="55">
        <v>0</v>
      </c>
    </row>
    <row r="21" spans="1:15" ht="15.75" customHeight="1" x14ac:dyDescent="0.15">
      <c r="B21" s="52"/>
    </row>
    <row r="22" spans="1:15" ht="15.75" customHeight="1" x14ac:dyDescent="0.15">
      <c r="A22" s="96" t="s">
        <v>37</v>
      </c>
      <c r="B22" s="98" t="s">
        <v>68</v>
      </c>
      <c r="C22" s="55">
        <v>0</v>
      </c>
      <c r="D22" s="55">
        <v>0</v>
      </c>
      <c r="E22" s="55">
        <v>0</v>
      </c>
      <c r="F22" s="55">
        <v>0</v>
      </c>
      <c r="G22" s="55">
        <v>0</v>
      </c>
      <c r="H22" s="55">
        <v>0</v>
      </c>
      <c r="I22" s="55">
        <v>0</v>
      </c>
      <c r="J22" s="55">
        <v>0</v>
      </c>
      <c r="K22" s="55">
        <v>0</v>
      </c>
      <c r="L22" s="54">
        <v>1</v>
      </c>
      <c r="M22" s="54">
        <v>1</v>
      </c>
      <c r="N22" s="54">
        <v>1</v>
      </c>
      <c r="O22" s="54">
        <v>1</v>
      </c>
    </row>
    <row r="23" spans="1:15" ht="15.75" customHeight="1" x14ac:dyDescent="0.15">
      <c r="B23" s="98" t="s">
        <v>214</v>
      </c>
      <c r="C23" s="55">
        <v>0</v>
      </c>
      <c r="D23" s="55">
        <v>0</v>
      </c>
      <c r="E23" s="55">
        <v>0</v>
      </c>
      <c r="F23" s="55">
        <v>0</v>
      </c>
      <c r="G23" s="55">
        <v>0</v>
      </c>
      <c r="H23" s="55">
        <v>0</v>
      </c>
      <c r="I23" s="55">
        <v>0</v>
      </c>
      <c r="J23" s="55">
        <v>0</v>
      </c>
      <c r="K23" s="55">
        <v>0</v>
      </c>
      <c r="L23" s="54">
        <f>(1-food_insecure)*(0.49)*(1-school_attendance) + food_insecure*(0.7)*(1-school_attendance)</f>
        <v>0.49</v>
      </c>
      <c r="M23" s="54">
        <f>(1-food_insecure)*(0.49)+food_insecure*(0.7)</f>
        <v>0.49</v>
      </c>
      <c r="N23" s="54">
        <f>(1-food_insecure)*(0.49)+food_insecure*(0.7)</f>
        <v>0.49</v>
      </c>
      <c r="O23" s="54">
        <f>(1-food_insecure)*(0.49)+food_insecure*(0.7)</f>
        <v>0.49</v>
      </c>
    </row>
    <row r="24" spans="1:15" ht="15.75" customHeight="1" x14ac:dyDescent="0.15">
      <c r="B24" s="98" t="s">
        <v>215</v>
      </c>
      <c r="C24" s="55">
        <v>0</v>
      </c>
      <c r="D24" s="55">
        <v>0</v>
      </c>
      <c r="E24" s="55">
        <v>0</v>
      </c>
      <c r="F24" s="55">
        <v>0</v>
      </c>
      <c r="G24" s="55">
        <v>0</v>
      </c>
      <c r="H24" s="55">
        <v>0</v>
      </c>
      <c r="I24" s="55">
        <v>0</v>
      </c>
      <c r="J24" s="55">
        <v>0</v>
      </c>
      <c r="K24" s="55">
        <v>0</v>
      </c>
      <c r="L24" s="54">
        <f>(1-food_insecure)*(0.21)*(1-school_attendance) + food_insecure*(0.3)*(1-school_attendance)</f>
        <v>0.21</v>
      </c>
      <c r="M24" s="54">
        <f>(1-food_insecure)*(0.21)+food_insecure*(0.3)</f>
        <v>0.21</v>
      </c>
      <c r="N24" s="54">
        <f>(1-food_insecure)*(0.21)+food_insecure*(0.3)</f>
        <v>0.21</v>
      </c>
      <c r="O24" s="54">
        <f>(1-food_insecure)*(0.21)+food_insecure*(0.3)</f>
        <v>0.21</v>
      </c>
    </row>
    <row r="25" spans="1:15" ht="15.75" customHeight="1" x14ac:dyDescent="0.15">
      <c r="B25" s="98" t="s">
        <v>216</v>
      </c>
      <c r="C25" s="55">
        <v>0</v>
      </c>
      <c r="D25" s="55">
        <v>0</v>
      </c>
      <c r="E25" s="55">
        <v>0</v>
      </c>
      <c r="F25" s="55">
        <v>0</v>
      </c>
      <c r="G25" s="55">
        <v>0</v>
      </c>
      <c r="H25" s="55">
        <v>0</v>
      </c>
      <c r="I25" s="55">
        <v>0</v>
      </c>
      <c r="J25" s="55">
        <v>0</v>
      </c>
      <c r="K25" s="55">
        <v>0</v>
      </c>
      <c r="L25" s="54">
        <f>(1-food_insecure)*(0.3)*(1-school_attendance)</f>
        <v>0.3</v>
      </c>
      <c r="M25" s="54">
        <f>(1-food_insecure)*(0.3)</f>
        <v>0.3</v>
      </c>
      <c r="N25" s="54">
        <f>(1-food_insecure)*(0.3)</f>
        <v>0.3</v>
      </c>
      <c r="O25" s="54">
        <f>(1-food_insecure)*(0.3)</f>
        <v>0.3</v>
      </c>
    </row>
    <row r="26" spans="1:15" ht="15.75" customHeight="1" x14ac:dyDescent="0.15">
      <c r="B26" s="98" t="s">
        <v>217</v>
      </c>
      <c r="C26" s="55">
        <v>0</v>
      </c>
      <c r="D26" s="55">
        <v>0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4">
        <f>(1-food_insecure)*1*school_attendance + food_insecure*1*school_attendance</f>
        <v>0</v>
      </c>
      <c r="M26" s="54">
        <v>0</v>
      </c>
      <c r="N26" s="54">
        <v>0</v>
      </c>
      <c r="O26" s="54">
        <v>0</v>
      </c>
    </row>
    <row r="27" spans="1:15" ht="15.75" customHeight="1" x14ac:dyDescent="0.15">
      <c r="B27" s="14"/>
      <c r="C27" s="2"/>
      <c r="D27" s="2"/>
      <c r="E27" s="13"/>
      <c r="F27" s="13"/>
      <c r="G27" s="13"/>
      <c r="H27" s="13"/>
      <c r="I27" s="13"/>
    </row>
    <row r="28" spans="1:15" ht="15.75" customHeight="1" x14ac:dyDescent="0.15">
      <c r="A28" s="4" t="s">
        <v>35</v>
      </c>
      <c r="B28" s="14" t="s">
        <v>63</v>
      </c>
      <c r="C28" s="54">
        <v>0</v>
      </c>
      <c r="D28" s="54">
        <v>0</v>
      </c>
      <c r="E28" s="54">
        <f t="shared" ref="E28:O28" si="0">frac_maize</f>
        <v>0</v>
      </c>
      <c r="F28" s="54">
        <f t="shared" si="0"/>
        <v>0</v>
      </c>
      <c r="G28" s="54">
        <f t="shared" si="0"/>
        <v>0</v>
      </c>
      <c r="H28" s="54">
        <f t="shared" si="0"/>
        <v>0</v>
      </c>
      <c r="I28" s="54">
        <f t="shared" si="0"/>
        <v>0</v>
      </c>
      <c r="J28" s="54">
        <f t="shared" si="0"/>
        <v>0</v>
      </c>
      <c r="K28" s="54">
        <f t="shared" si="0"/>
        <v>0</v>
      </c>
      <c r="L28" s="54">
        <f t="shared" si="0"/>
        <v>0</v>
      </c>
      <c r="M28" s="54">
        <f t="shared" si="0"/>
        <v>0</v>
      </c>
      <c r="N28" s="54">
        <f t="shared" si="0"/>
        <v>0</v>
      </c>
      <c r="O28" s="54">
        <f t="shared" si="0"/>
        <v>0</v>
      </c>
    </row>
    <row r="29" spans="1:15" ht="15.75" customHeight="1" x14ac:dyDescent="0.15">
      <c r="B29" s="14" t="s">
        <v>64</v>
      </c>
      <c r="C29" s="54">
        <v>0</v>
      </c>
      <c r="D29" s="54">
        <v>0</v>
      </c>
      <c r="E29" s="54">
        <f t="shared" ref="E29:O29" si="1">frac_rice</f>
        <v>0</v>
      </c>
      <c r="F29" s="54">
        <f t="shared" si="1"/>
        <v>0</v>
      </c>
      <c r="G29" s="54">
        <f t="shared" si="1"/>
        <v>0</v>
      </c>
      <c r="H29" s="54">
        <f t="shared" si="1"/>
        <v>0</v>
      </c>
      <c r="I29" s="54">
        <f t="shared" si="1"/>
        <v>0</v>
      </c>
      <c r="J29" s="54">
        <f t="shared" si="1"/>
        <v>0</v>
      </c>
      <c r="K29" s="54">
        <f t="shared" si="1"/>
        <v>0</v>
      </c>
      <c r="L29" s="54">
        <f t="shared" si="1"/>
        <v>0</v>
      </c>
      <c r="M29" s="54">
        <f t="shared" si="1"/>
        <v>0</v>
      </c>
      <c r="N29" s="54">
        <f t="shared" si="1"/>
        <v>0</v>
      </c>
      <c r="O29" s="54">
        <f t="shared" si="1"/>
        <v>0</v>
      </c>
    </row>
    <row r="30" spans="1:15" ht="15.75" customHeight="1" x14ac:dyDescent="0.15">
      <c r="B30" s="14" t="s">
        <v>62</v>
      </c>
      <c r="C30" s="54">
        <v>0</v>
      </c>
      <c r="D30" s="54">
        <v>0</v>
      </c>
      <c r="E30" s="54">
        <f t="shared" ref="E30:O30" si="2">frac_wheat</f>
        <v>0</v>
      </c>
      <c r="F30" s="54">
        <f t="shared" si="2"/>
        <v>0</v>
      </c>
      <c r="G30" s="54">
        <f t="shared" si="2"/>
        <v>0</v>
      </c>
      <c r="H30" s="54">
        <f t="shared" si="2"/>
        <v>0</v>
      </c>
      <c r="I30" s="54">
        <f t="shared" si="2"/>
        <v>0</v>
      </c>
      <c r="J30" s="54">
        <f t="shared" si="2"/>
        <v>0</v>
      </c>
      <c r="K30" s="54">
        <f t="shared" si="2"/>
        <v>0</v>
      </c>
      <c r="L30" s="54">
        <f t="shared" si="2"/>
        <v>0</v>
      </c>
      <c r="M30" s="54">
        <f t="shared" si="2"/>
        <v>0</v>
      </c>
      <c r="N30" s="54">
        <f t="shared" si="2"/>
        <v>0</v>
      </c>
      <c r="O30" s="54">
        <f t="shared" si="2"/>
        <v>0</v>
      </c>
    </row>
    <row r="31" spans="1:15" ht="15.75" customHeight="1" x14ac:dyDescent="0.15">
      <c r="B31" s="14" t="s">
        <v>47</v>
      </c>
      <c r="C31" s="54">
        <v>0</v>
      </c>
      <c r="D31" s="54">
        <v>0</v>
      </c>
      <c r="E31" s="54">
        <v>1</v>
      </c>
      <c r="F31" s="54">
        <v>1</v>
      </c>
      <c r="G31" s="54">
        <v>1</v>
      </c>
      <c r="H31" s="54">
        <v>1</v>
      </c>
      <c r="I31" s="54">
        <v>1</v>
      </c>
      <c r="J31" s="54">
        <v>1</v>
      </c>
      <c r="K31" s="54">
        <v>1</v>
      </c>
      <c r="L31" s="54">
        <v>1</v>
      </c>
      <c r="M31" s="54">
        <v>1</v>
      </c>
      <c r="N31" s="54">
        <v>1</v>
      </c>
      <c r="O31" s="54">
        <v>1</v>
      </c>
    </row>
    <row r="32" spans="1:15" ht="15.75" customHeight="1" x14ac:dyDescent="0.15">
      <c r="B32" s="14" t="s">
        <v>34</v>
      </c>
      <c r="C32" s="54">
        <f t="shared" ref="C32:O32" si="3">frac_malaria_risk</f>
        <v>0</v>
      </c>
      <c r="D32" s="54">
        <f t="shared" si="3"/>
        <v>0</v>
      </c>
      <c r="E32" s="54">
        <f t="shared" si="3"/>
        <v>0</v>
      </c>
      <c r="F32" s="54">
        <f t="shared" si="3"/>
        <v>0</v>
      </c>
      <c r="G32" s="54">
        <f t="shared" si="3"/>
        <v>0</v>
      </c>
      <c r="H32" s="54">
        <f t="shared" si="3"/>
        <v>0</v>
      </c>
      <c r="I32" s="54">
        <f t="shared" si="3"/>
        <v>0</v>
      </c>
      <c r="J32" s="54">
        <f t="shared" si="3"/>
        <v>0</v>
      </c>
      <c r="K32" s="54">
        <f t="shared" si="3"/>
        <v>0</v>
      </c>
      <c r="L32" s="54">
        <f t="shared" si="3"/>
        <v>0</v>
      </c>
      <c r="M32" s="54">
        <f t="shared" si="3"/>
        <v>0</v>
      </c>
      <c r="N32" s="54">
        <f t="shared" si="3"/>
        <v>0</v>
      </c>
      <c r="O32" s="54">
        <f t="shared" si="3"/>
        <v>0</v>
      </c>
    </row>
    <row r="33" spans="1:15" ht="15.75" customHeight="1" x14ac:dyDescent="0.15">
      <c r="B33" s="52" t="s">
        <v>94</v>
      </c>
      <c r="C33" s="54">
        <v>1</v>
      </c>
      <c r="D33" s="54">
        <v>1</v>
      </c>
      <c r="E33" s="54">
        <v>1</v>
      </c>
      <c r="F33" s="54">
        <v>1</v>
      </c>
      <c r="G33" s="54">
        <v>1</v>
      </c>
      <c r="H33" s="54">
        <v>1</v>
      </c>
      <c r="I33" s="54">
        <v>1</v>
      </c>
      <c r="J33" s="54">
        <v>1</v>
      </c>
      <c r="K33" s="54">
        <v>1</v>
      </c>
      <c r="L33" s="54">
        <v>1</v>
      </c>
      <c r="M33" s="54">
        <v>1</v>
      </c>
      <c r="N33" s="54">
        <v>1</v>
      </c>
      <c r="O33" s="54">
        <v>1</v>
      </c>
    </row>
    <row r="34" spans="1:15" ht="15.75" customHeight="1" x14ac:dyDescent="0.15">
      <c r="A34" s="5"/>
      <c r="B34" s="52" t="s">
        <v>93</v>
      </c>
      <c r="C34" s="54">
        <v>1</v>
      </c>
      <c r="D34" s="54">
        <v>1</v>
      </c>
      <c r="E34" s="54">
        <v>1</v>
      </c>
      <c r="F34" s="54">
        <v>1</v>
      </c>
      <c r="G34" s="54">
        <v>1</v>
      </c>
      <c r="H34" s="54">
        <v>1</v>
      </c>
      <c r="I34" s="54">
        <v>1</v>
      </c>
      <c r="J34" s="54">
        <v>1</v>
      </c>
      <c r="K34" s="54">
        <v>1</v>
      </c>
      <c r="L34" s="54">
        <v>1</v>
      </c>
      <c r="M34" s="54">
        <v>1</v>
      </c>
      <c r="N34" s="54">
        <v>1</v>
      </c>
      <c r="O34" s="54">
        <v>1</v>
      </c>
    </row>
    <row r="35" spans="1:15" s="5" customFormat="1" ht="15.75" customHeight="1" x14ac:dyDescent="0.15">
      <c r="B35" s="52" t="s">
        <v>92</v>
      </c>
      <c r="C35" s="54">
        <v>1</v>
      </c>
      <c r="D35" s="54">
        <v>1</v>
      </c>
      <c r="E35" s="54">
        <v>1</v>
      </c>
      <c r="F35" s="54">
        <v>1</v>
      </c>
      <c r="G35" s="54">
        <v>1</v>
      </c>
      <c r="H35" s="54">
        <v>1</v>
      </c>
      <c r="I35" s="54">
        <v>1</v>
      </c>
      <c r="J35" s="54">
        <v>1</v>
      </c>
      <c r="K35" s="54">
        <v>1</v>
      </c>
      <c r="L35" s="54">
        <v>1</v>
      </c>
      <c r="M35" s="54">
        <v>1</v>
      </c>
      <c r="N35" s="54">
        <v>1</v>
      </c>
      <c r="O35" s="54">
        <v>1</v>
      </c>
    </row>
    <row r="36" spans="1:15" s="5" customFormat="1" ht="15.75" customHeight="1" x14ac:dyDescent="0.15">
      <c r="B36" s="52" t="s">
        <v>90</v>
      </c>
      <c r="C36" s="54">
        <v>1</v>
      </c>
      <c r="D36" s="54">
        <v>1</v>
      </c>
      <c r="E36" s="54">
        <v>1</v>
      </c>
      <c r="F36" s="54">
        <v>1</v>
      </c>
      <c r="G36" s="54">
        <v>1</v>
      </c>
      <c r="H36" s="54">
        <v>1</v>
      </c>
      <c r="I36" s="54">
        <v>1</v>
      </c>
      <c r="J36" s="54">
        <v>1</v>
      </c>
      <c r="K36" s="54">
        <v>1</v>
      </c>
      <c r="L36" s="54">
        <v>1</v>
      </c>
      <c r="M36" s="54">
        <v>1</v>
      </c>
      <c r="N36" s="54">
        <v>1</v>
      </c>
      <c r="O36" s="54">
        <v>1</v>
      </c>
    </row>
    <row r="37" spans="1:15" s="5" customFormat="1" ht="15.75" customHeight="1" x14ac:dyDescent="0.15">
      <c r="B37" s="52" t="s">
        <v>91</v>
      </c>
      <c r="C37" s="54">
        <v>1</v>
      </c>
      <c r="D37" s="54">
        <v>1</v>
      </c>
      <c r="E37" s="54">
        <v>1</v>
      </c>
      <c r="F37" s="54">
        <v>1</v>
      </c>
      <c r="G37" s="54">
        <v>1</v>
      </c>
      <c r="H37" s="54">
        <v>1</v>
      </c>
      <c r="I37" s="54">
        <v>1</v>
      </c>
      <c r="J37" s="54">
        <v>1</v>
      </c>
      <c r="K37" s="54">
        <v>1</v>
      </c>
      <c r="L37" s="54">
        <v>1</v>
      </c>
      <c r="M37" s="54">
        <v>1</v>
      </c>
      <c r="N37" s="54">
        <v>1</v>
      </c>
      <c r="O37" s="54">
        <v>1</v>
      </c>
    </row>
    <row r="38" spans="1:15" ht="15.75" customHeight="1" x14ac:dyDescent="0.15">
      <c r="B38" s="52"/>
    </row>
  </sheetData>
  <sortState ref="B13:O20">
    <sortCondition ref="B13:B20"/>
  </sortState>
  <pageMargins left="0.75" right="0.75" top="1" bottom="1" header="0.5" footer="0.5"/>
  <pageSetup paperSize="9"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1"/>
  <sheetViews>
    <sheetView workbookViewId="0">
      <selection activeCell="B3" sqref="B3"/>
    </sheetView>
  </sheetViews>
  <sheetFormatPr baseColWidth="10" defaultColWidth="11.5" defaultRowHeight="13" x14ac:dyDescent="0.15"/>
  <cols>
    <col min="1" max="1" width="33.6640625" style="56" customWidth="1"/>
    <col min="2" max="2" width="12.5" style="56" customWidth="1"/>
    <col min="3" max="4" width="11.5" style="56"/>
    <col min="5" max="5" width="17.5" style="56" customWidth="1"/>
    <col min="6" max="16384" width="11.5" style="56"/>
  </cols>
  <sheetData>
    <row r="1" spans="1:5" x14ac:dyDescent="0.15">
      <c r="A1" s="61" t="s">
        <v>183</v>
      </c>
      <c r="B1" s="61" t="s">
        <v>182</v>
      </c>
      <c r="C1" s="61" t="s">
        <v>181</v>
      </c>
      <c r="D1" s="61" t="s">
        <v>180</v>
      </c>
      <c r="E1" s="61" t="s">
        <v>179</v>
      </c>
    </row>
    <row r="2" spans="1:5" ht="14" x14ac:dyDescent="0.15">
      <c r="A2" s="60" t="s">
        <v>178</v>
      </c>
      <c r="B2" s="59">
        <v>0.9</v>
      </c>
      <c r="C2" s="58">
        <v>0.09</v>
      </c>
      <c r="D2" s="56">
        <v>0.8</v>
      </c>
      <c r="E2" s="56">
        <f t="shared" ref="E2:E10" si="0">C2*D2</f>
        <v>7.1999999999999995E-2</v>
      </c>
    </row>
    <row r="3" spans="1:5" ht="14" x14ac:dyDescent="0.15">
      <c r="A3" s="60" t="s">
        <v>177</v>
      </c>
      <c r="B3" s="59">
        <v>1</v>
      </c>
      <c r="C3" s="58">
        <v>0.02</v>
      </c>
      <c r="D3" s="56">
        <v>1.9</v>
      </c>
      <c r="E3" s="56">
        <f t="shared" si="0"/>
        <v>3.7999999999999999E-2</v>
      </c>
    </row>
    <row r="4" spans="1:5" ht="14" x14ac:dyDescent="0.15">
      <c r="A4" s="60" t="s">
        <v>176</v>
      </c>
      <c r="B4" s="59">
        <v>1</v>
      </c>
      <c r="C4" s="58">
        <v>0.08</v>
      </c>
      <c r="D4" s="56">
        <v>2</v>
      </c>
      <c r="E4" s="56">
        <f t="shared" si="0"/>
        <v>0.16</v>
      </c>
    </row>
    <row r="5" spans="1:5" ht="14" x14ac:dyDescent="0.15">
      <c r="A5" s="60" t="s">
        <v>175</v>
      </c>
      <c r="B5" s="59">
        <v>1</v>
      </c>
      <c r="C5" s="58">
        <v>0.18</v>
      </c>
      <c r="D5" s="56">
        <v>0.7</v>
      </c>
      <c r="E5" s="56">
        <f t="shared" si="0"/>
        <v>0.126</v>
      </c>
    </row>
    <row r="6" spans="1:5" ht="14" x14ac:dyDescent="0.15">
      <c r="A6" s="60" t="s">
        <v>174</v>
      </c>
      <c r="B6" s="59">
        <v>1</v>
      </c>
      <c r="C6" s="58">
        <v>0.02</v>
      </c>
      <c r="D6" s="56">
        <v>0.7</v>
      </c>
      <c r="E6" s="56">
        <f t="shared" si="0"/>
        <v>1.3999999999999999E-2</v>
      </c>
    </row>
    <row r="7" spans="1:5" ht="14" x14ac:dyDescent="0.15">
      <c r="A7" s="60" t="s">
        <v>173</v>
      </c>
      <c r="B7" s="59">
        <v>0.93</v>
      </c>
      <c r="C7" s="58">
        <v>0.45</v>
      </c>
      <c r="D7" s="56">
        <v>0.9</v>
      </c>
      <c r="E7" s="56">
        <f t="shared" si="0"/>
        <v>0.40500000000000003</v>
      </c>
    </row>
    <row r="8" spans="1:5" ht="14" x14ac:dyDescent="0.15">
      <c r="A8" s="60" t="s">
        <v>172</v>
      </c>
      <c r="B8" s="59">
        <v>0.5</v>
      </c>
      <c r="C8" s="58">
        <v>0.03</v>
      </c>
      <c r="D8" s="56">
        <v>0</v>
      </c>
      <c r="E8" s="56">
        <f t="shared" si="0"/>
        <v>0</v>
      </c>
    </row>
    <row r="9" spans="1:5" ht="14" x14ac:dyDescent="0.15">
      <c r="A9" s="60" t="s">
        <v>171</v>
      </c>
      <c r="B9" s="59">
        <v>0.5</v>
      </c>
      <c r="C9" s="58">
        <v>0.11</v>
      </c>
      <c r="D9" s="56">
        <v>0</v>
      </c>
      <c r="E9" s="56">
        <f t="shared" si="0"/>
        <v>0</v>
      </c>
    </row>
    <row r="10" spans="1:5" ht="14" x14ac:dyDescent="0.15">
      <c r="A10" s="60" t="s">
        <v>170</v>
      </c>
      <c r="B10" s="59">
        <v>0.98</v>
      </c>
      <c r="C10" s="58">
        <v>0.01</v>
      </c>
      <c r="D10" s="56">
        <v>0.6</v>
      </c>
      <c r="E10" s="56">
        <f t="shared" si="0"/>
        <v>6.0000000000000001E-3</v>
      </c>
    </row>
    <row r="11" spans="1:5" x14ac:dyDescent="0.15">
      <c r="C11" s="57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42</vt:i4>
      </vt:variant>
    </vt:vector>
  </HeadingPairs>
  <TitlesOfParts>
    <vt:vector size="58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Fertility risks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frac_MAMtoSAM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frac_SAMtoMAM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Sam</cp:lastModifiedBy>
  <dcterms:created xsi:type="dcterms:W3CDTF">2017-08-01T10:42:13Z</dcterms:created>
  <dcterms:modified xsi:type="dcterms:W3CDTF">2018-07-05T23:33:48Z</dcterms:modified>
</cp:coreProperties>
</file>