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F26587A-AD8F-EC40-AA6C-D286DCFF8FB4}" xr6:coauthVersionLast="31" xr6:coauthVersionMax="31" xr10:uidLastSave="{00000000-0000-0000-0000-000000000000}"/>
  <bookViews>
    <workbookView xWindow="0" yWindow="460" windowWidth="19260" windowHeight="15540" tabRatio="500" firstSheet="13" activeTab="14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5" l="1"/>
  <c r="D11" i="35"/>
  <c r="D12" i="35"/>
  <c r="D9" i="35"/>
  <c r="C46" i="1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7" i="21"/>
  <c r="L37" i="21"/>
  <c r="O37" i="21"/>
  <c r="N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<sst xmlns="http://schemas.openxmlformats.org/spreadsheetml/2006/main" count="1425" uniqueCount="275">
  <si>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</si>
  <si>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</si>
  <si>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</si>
  <si>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</si>
  <si>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</si>
  <si>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</si>
  <si>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</si>
  <si>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</si>
  <si>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</si>
  <si>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</si>
  <si>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</si>
  <si>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</si>
  <si>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</si>
  <si>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</si>
  <si>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</si>
  <si>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</si>
  <si>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</si>
  <si>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</si>
  <si>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</si>
  <si>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</si>
  <si>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</si>
  <si>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</si>
  <si>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</si>
  <si>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</si>
  <si>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</si>
  <si>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</si>
  <si>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</si>
  <si>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</si>
  <si>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</si>
  <si>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</si>
  <si>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</si>
  <si>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</si>
  <si>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</si>
  <si>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</si>
  <si>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</si>
  <si>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</si>
  <si>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</si>
  <si>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</si>
  <si>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</si>
  <si>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</si>
  <si>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</si>
  <si>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</si>
  <si>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</si>
  <si>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</si>
  <si>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</si>
  <si>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</si>
  <si>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</si>
  <si>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</si>
  <si>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</si>
  <si>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</si>
  <si>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</si>
  <si>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</si>
  <si>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</si>
  <si>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</si>
  <si>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</si>
  <si>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</si>
  <si>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</si>
  <si>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</si>
  <si>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</si>
  <si>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</si>
  <si>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</si>
  <si>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</si>
  <si>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</si>
  <si>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</si>
  <si>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</si>
  <si>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</si>
  <si>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</si>
  <si>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</si>
  <si>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</si>
  <si>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</si>
  <si>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</si>
  <si>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</si>
  <si>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</si>
  <si>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</si>
  <si>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</si>
  <si>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</si>
  <si>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</si>
  <si>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</si>
  <si>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</si>
  <si>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</si>
  <si>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</si>
  <si>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</si>
  <si>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</si>
  <si>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</si>
  <si>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</si>
  <si>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</si>
  <si>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</si>
  <si>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</si>
  <si>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</si>
  <si>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</si>
  <si>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</si>
  <si>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</si>
  <si>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</si>
  <si>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</si>
  <si>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</si>
  <si>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</si>
  <si>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</si>
  <si>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</si>
  <si>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</si>
  <si>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</si>
  <si>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</si>
  <si>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</si>
  <si>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</si>
  <si>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</si>
  <si>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</si>
  <si>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</si>
  <si>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</si>
  <si>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</si>
  <si>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</si>
  <si>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</si>
  <si>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</si>
  <si>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</si>
  <si>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</si>
  <si>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</si>
  <si>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</si>
  <si>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</si>
  <si>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</si>
  <si>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</si>
  <si>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</si>
  <si>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</si>
  <si>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</si>
  <si>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</si>
  <si>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</si>
  <si>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</si>
  <si>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</si>
  <si>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</si>
  <si>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</si>
  <si>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</si>
  <si>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</si>
  <si>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</si>
  <si>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</si>
  <si>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</si>
  <si>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</si>
  <si>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</si>
  <si>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</si>
  <si>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</si>
  <si>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</si>
  <si>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</si>
  <si>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</si>
  <si>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</si>
  <si>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</si>
  <si>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</si>
  <si>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</si>
  <si>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</si>
  <si>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</si>
  <si>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</si>
  <si>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</si>
  <si>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</si>
  <si>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</si>
  <si>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</si>
  <si>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</si>
  <si>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</si>
  <si>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</si>
  <si>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</si>
  <si>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</si>
  <si>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</si>
  <si>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</si>
  <si>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</si>
  <si>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</si>
  <si>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</si>
  <si>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</si>
  <si>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</si>
  <si>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</si>
  <si>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</si>
  <si>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</si>
  <si>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</si>
  <si>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</si>
  <si>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</si>
  <si>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</si>
  <si>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</si>
  <si>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</si>
  <si>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</si>
  <si>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</si>
  <si>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</si>
  <si>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</si>
  <si>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</si>
  <si>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</si>
  <si>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</si>
  <si>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</si>
  <si>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</si>
  <si>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</si>
  <si>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</si>
  <si>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</si>
  <si>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</si>
  <si>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</si>
  <si>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</si>
  <si>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</si>
  <si>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</si>
  <si>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</si>
  <si>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</si>
  <si>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</si>
  <si>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</si>
  <si>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</si>
  <si>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</si>
  <si>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</si>
  <si>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</si>
  <si>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</si>
  <si>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</si>
  <si>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</si>
  <si>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</si>
  <si>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</si>
  <si>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</si>
  <si>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</si>
  <si>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</si>
  <si>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</si>
  <si>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</si>
  <si>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</si>
  <si>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</si>
  <si>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</si>
  <si>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</si>
  <si>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</si>
  <si>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</si>
  <si>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</si>
  <si>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</si>
  <si>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</si>
  <si>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</si>
  <si>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</si>
  <si>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</si>
  <si>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</si>
  <si>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</si>
  <si>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</si>
  <si>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</si>
  <si>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</si>
  <si>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</si>
  <si>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</si>
  <si>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</si>
  <si>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</si>
  <si>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</si>
  <si>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</si>
  <si>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</si>
  <si>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</si>
  <si>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</si>
  <si>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</si>
  <si>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</si>
  <si>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</si>
  <si>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</si>
  <si>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</si>
  <si>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</si>
  <si>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</si>
  <si>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</si>
  <si>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</si>
  <si>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</si>
  <si>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</si>
  <si>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</si>
  <si>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</si>
  <si>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</si>
  <si>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</si>
  <si>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</si>
  <si>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</si>
  <si>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</si>
  <si>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</si>
  <si>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</si>
  <si>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</si>
  <si>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</si>
  <si>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</si>
  <si>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</si>
  <si>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</si>
  <si>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</si>
  <si>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</si>
  <si>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</si>
  <si>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</si>
  <si>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</si>
  <si>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</si>
  <si>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</si>
  <si>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</si>
  <si>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</si>
  <si>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</si>
  <si>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</si>
  <si>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</si>
  <si>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</si>
  <si>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neonatal</t>
  </si>
  <si>
    <t>infant</t>
  </si>
  <si>
    <t>under 5</t>
  </si>
  <si>
    <t>Kangaroo mother care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</si>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</sst>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52" t="s">
        <v>253</v>
      </c>
      <c r="B1" s="152" t="s">
        <v>269</v>
      </c>
    </row>
    <row r="2" spans="1:2" x14ac:dyDescent="0.15">
      <c r="A2" s="152" t="s">
        <v>268</v>
      </c>
      <c r="B2" s="153">
        <v>329810.39545454545</v>
      </c>
    </row>
    <row r="3" spans="1:2" x14ac:dyDescent="0.15">
      <c r="A3" s="152" t="s">
        <v>267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0.71324999999999994</v>
      </c>
      <c r="D2" s="149">
        <v>0.16692000000000001</v>
      </c>
      <c r="E2" s="149">
        <v>0.10057000000000001</v>
      </c>
      <c r="F2" s="149">
        <v>1.9259999999999999E-2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273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9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9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9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9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9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9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9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9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9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9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9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9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9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9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9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9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9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9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9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9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9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9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9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9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9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9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9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9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9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9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9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9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9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9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9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9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9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9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9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9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9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9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9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tabSelected="1" workbookViewId="0">
      <selection activeCell="D15" sqref="D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90">
        <f>10.49/4</f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90">
        <f t="shared" ref="D10:D12" si="1">10.49/4</f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90">
        <f t="shared" si="1"/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90">
        <f t="shared" si="1"/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zoomScale="150" workbookViewId="0">
      <selection activeCell="B20" sqref="B2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330679</v>
      </c>
    </row>
    <row r="4" spans="1:3" ht="15.75" customHeight="1" x14ac:dyDescent="0.15">
      <c r="B4" s="4" t="s">
        <v>3</v>
      </c>
      <c r="C4" s="133">
        <v>53389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62774</v>
      </c>
    </row>
    <row r="7" spans="1:3" ht="15.75" customHeight="1" x14ac:dyDescent="0.15">
      <c r="B7" s="18" t="s">
        <v>65</v>
      </c>
      <c r="C7" s="96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274</v>
      </c>
      <c r="C19" s="13">
        <v>3.2754455445544552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270</v>
      </c>
      <c r="C22" s="13">
        <v>23</v>
      </c>
    </row>
    <row r="23" spans="1:3" ht="15.75" customHeight="1" x14ac:dyDescent="0.15">
      <c r="B23" s="90" t="s">
        <v>271</v>
      </c>
      <c r="C23" s="13">
        <v>38</v>
      </c>
    </row>
    <row r="24" spans="1:3" ht="15.75" customHeight="1" x14ac:dyDescent="0.15">
      <c r="B24" s="90" t="s">
        <v>272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7">
        <v>95311.836370595804</v>
      </c>
      <c r="D34" s="92"/>
      <c r="E34" s="93"/>
    </row>
    <row r="35" spans="1:5" ht="15" customHeight="1" x14ac:dyDescent="0.2">
      <c r="B35" s="91" t="s">
        <v>108</v>
      </c>
      <c r="C35" s="27">
        <v>153213.38703826271</v>
      </c>
      <c r="D35" s="92"/>
      <c r="E35" s="92"/>
    </row>
    <row r="36" spans="1:5" ht="15.75" customHeight="1" x14ac:dyDescent="0.2">
      <c r="B36" s="91" t="s">
        <v>109</v>
      </c>
      <c r="C36" s="27">
        <v>107979.52876312518</v>
      </c>
      <c r="D36" s="92"/>
    </row>
    <row r="37" spans="1:5" ht="15.75" customHeight="1" x14ac:dyDescent="0.2">
      <c r="B37" s="91" t="s">
        <v>110</v>
      </c>
      <c r="C37" s="27">
        <v>67514.415633014214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87336.698738257022</v>
      </c>
      <c r="D40" s="92"/>
      <c r="E40" s="93"/>
    </row>
    <row r="41" spans="1:5" ht="15" customHeight="1" x14ac:dyDescent="0.2">
      <c r="B41" s="91" t="s">
        <v>108</v>
      </c>
      <c r="C41" s="131">
        <f>C35-C47</f>
        <v>124817.06365038975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87014.583623567916</v>
      </c>
      <c r="D42" s="92"/>
    </row>
    <row r="43" spans="1:5" ht="15.75" customHeight="1" x14ac:dyDescent="0.2">
      <c r="B43" s="91" t="s">
        <v>110</v>
      </c>
      <c r="C43" s="131">
        <f t="shared" si="0"/>
        <v>62076.821792783223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7975.1376323387876</v>
      </c>
    </row>
    <row r="47" spans="1:5" ht="15.75" customHeight="1" x14ac:dyDescent="0.2">
      <c r="B47" s="91" t="s">
        <v>112</v>
      </c>
      <c r="C47" s="132">
        <f t="shared" ref="C47:C49" si="1">C53*C$6</f>
        <v>28396.323387872955</v>
      </c>
    </row>
    <row r="48" spans="1:5" ht="15.75" customHeight="1" x14ac:dyDescent="0.2">
      <c r="B48" s="91" t="s">
        <v>113</v>
      </c>
      <c r="C48" s="132">
        <f t="shared" si="1"/>
        <v>20964.945139557265</v>
      </c>
    </row>
    <row r="49" spans="1:3" ht="15.75" customHeight="1" x14ac:dyDescent="0.2">
      <c r="B49" s="91" t="s">
        <v>114</v>
      </c>
      <c r="C49" s="132">
        <f t="shared" si="1"/>
        <v>5437.5938402309912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273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</v>
      </c>
      <c r="E11" s="110">
        <f>'Baseline year demographics'!$C8</f>
        <v>0.2</v>
      </c>
      <c r="F11" s="110">
        <f>'Baseline year demographics'!$C8</f>
        <v>0.2</v>
      </c>
      <c r="G11" s="110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273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</v>
      </c>
      <c r="I16" s="16">
        <f>'Baseline year demographics'!$C$8</f>
        <v>0.2</v>
      </c>
      <c r="J16" s="16">
        <f>'Baseline year demographics'!$C$8</f>
        <v>0.2</v>
      </c>
      <c r="K16" s="16">
        <f>'Baseline year demographics'!$C$8</f>
        <v>0.2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5.6000000000000008E-2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3.9199999999999999E-2</v>
      </c>
      <c r="M31" s="16">
        <f>'Baseline year demographics'!$C$8*('Baseline year demographics'!$C$9)*(0.7)</f>
        <v>0.13999999999999999</v>
      </c>
      <c r="N31" s="16">
        <f>'Baseline year demographics'!$C$8*('Baseline year demographics'!$C$9)*(0.7)</f>
        <v>0.13999999999999999</v>
      </c>
      <c r="O31" s="16">
        <f>'Baseline year demographics'!$C$8*('Baseline year demographics'!$C$9)*(0.7)</f>
        <v>0.13999999999999999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1.6800000000000002E-2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0.22400000000000003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0.10976000000000001</v>
      </c>
      <c r="M34" s="16">
        <f>(1-'Baseline year demographics'!$C$8)*('Baseline year demographics'!$C$9)*(0.49)</f>
        <v>0.39200000000000002</v>
      </c>
      <c r="N34" s="16">
        <f>(1-'Baseline year demographics'!$C$8)*('Baseline year demographics'!$C$9)*(0.49)</f>
        <v>0.39200000000000002</v>
      </c>
      <c r="O34" s="16">
        <f>(1-'Baseline year demographics'!$C$8)*('Baseline year demographics'!$C$9)*(0.49)</f>
        <v>0.39200000000000002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4.7040000000000005E-2</v>
      </c>
      <c r="M35" s="16">
        <f>(1-'Baseline year demographics'!$C$8)*('Baseline year demographics'!$C$9)*(0.21)</f>
        <v>0.16800000000000001</v>
      </c>
      <c r="N35" s="16">
        <f>(1-'Baseline year demographics'!$C$8)*('Baseline year demographics'!$C$9)*(0.21)</f>
        <v>0.16800000000000001</v>
      </c>
      <c r="O35" s="16">
        <f>(1-'Baseline year demographics'!$C$8)*('Baseline year demographics'!$C$9)*(0.21)</f>
        <v>0.16800000000000001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6.720000000000001E-2</v>
      </c>
      <c r="M36" s="16">
        <f>(1-'Baseline year demographics'!$C$8)*('Baseline year demographics'!$C$9)*(0.3)</f>
        <v>0.24</v>
      </c>
      <c r="N36" s="16">
        <f>(1-'Baseline year demographics'!$C$8)*('Baseline year demographics'!$C$9)*(0.3)</f>
        <v>0.24</v>
      </c>
      <c r="O36" s="16">
        <f>(1-'Baseline year demographics'!$C$8)*('Baseline year demographics'!$C$9)*(0.3)</f>
        <v>0.24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5"/>
      <c r="B14" s="155" t="s">
        <v>273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273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5" t="s">
        <v>273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2"/>
  <sheetViews>
    <sheetView topLeftCell="A22" workbookViewId="0">
      <selection activeCell="A52" sqref="A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0.33600000000000002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0.78400000000000003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9.6000000000000002E-2</v>
      </c>
      <c r="C40" s="146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0.13400000000000001</v>
      </c>
      <c r="C47" s="146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27">
        <v>0.107</v>
      </c>
      <c r="C49" s="145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2">
      <c r="A52" s="120" t="s">
        <v>273</v>
      </c>
      <c r="B52" s="12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54420.276000000005</v>
      </c>
      <c r="C2" s="135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6">
        <f>D2+E2+F2+G2</f>
        <v>424019.16780499794</v>
      </c>
      <c r="I2" s="137">
        <f t="shared" ref="I2:I15" si="0">(B2 + 25.36*B2/(1000-25.36))/(1-0.13)</f>
        <v>64179.636972944216</v>
      </c>
      <c r="J2" s="138">
        <f t="shared" ref="J2:J15" si="1">D2/H2</f>
        <v>0.22478190517658092</v>
      </c>
      <c r="K2" s="136">
        <f>H2-I2</f>
        <v>359839.53083205374</v>
      </c>
      <c r="L2" s="135"/>
    </row>
    <row r="3" spans="1:12" ht="15.75" customHeight="1" x14ac:dyDescent="0.15">
      <c r="A3" s="3">
        <v>2018</v>
      </c>
      <c r="B3" s="81">
        <v>55451.94</v>
      </c>
      <c r="C3" s="135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6">
        <f t="shared" ref="H3:H15" si="2">D3+E3+F3+G3</f>
        <v>439724.19589055458</v>
      </c>
      <c r="I3" s="137">
        <f t="shared" si="0"/>
        <v>65396.312555369695</v>
      </c>
      <c r="J3" s="138">
        <f t="shared" si="1"/>
        <v>0.22612433892696462</v>
      </c>
      <c r="K3" s="136">
        <f t="shared" ref="K3:K15" si="3">H3-I3</f>
        <v>374327.88333518489</v>
      </c>
      <c r="L3" s="135"/>
    </row>
    <row r="4" spans="1:12" ht="15.75" customHeight="1" x14ac:dyDescent="0.15">
      <c r="A4" s="3">
        <v>2019</v>
      </c>
      <c r="B4" s="81">
        <v>56741.520000000004</v>
      </c>
      <c r="C4" s="135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6">
        <f t="shared" si="2"/>
        <v>456035.9205124767</v>
      </c>
      <c r="I4" s="137">
        <f t="shared" si="0"/>
        <v>66917.157033401556</v>
      </c>
      <c r="J4" s="138">
        <f t="shared" si="1"/>
        <v>0.22746231665658059</v>
      </c>
      <c r="K4" s="136">
        <f t="shared" si="3"/>
        <v>389118.76347907516</v>
      </c>
      <c r="L4" s="135"/>
    </row>
    <row r="5" spans="1:12" ht="15.75" customHeight="1" x14ac:dyDescent="0.15">
      <c r="A5" s="3">
        <v>2020</v>
      </c>
      <c r="B5" s="81">
        <v>57773.184000000001</v>
      </c>
      <c r="C5" s="135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6">
        <f t="shared" si="2"/>
        <v>472978.731848925</v>
      </c>
      <c r="I5" s="137">
        <f t="shared" si="0"/>
        <v>68133.832615827036</v>
      </c>
      <c r="J5" s="138">
        <f t="shared" si="1"/>
        <v>0.22879563463985053</v>
      </c>
      <c r="K5" s="136">
        <f t="shared" si="3"/>
        <v>404844.89923309797</v>
      </c>
      <c r="L5" s="135"/>
    </row>
    <row r="6" spans="1:12" ht="15.75" customHeight="1" x14ac:dyDescent="0.15">
      <c r="A6" s="3">
        <v>2021</v>
      </c>
      <c r="B6" s="81">
        <v>58804.848000000005</v>
      </c>
      <c r="C6" s="135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6">
        <f t="shared" si="2"/>
        <v>489722.83458747581</v>
      </c>
      <c r="I6" s="137">
        <f t="shared" si="0"/>
        <v>69350.508198252515</v>
      </c>
      <c r="J6" s="138">
        <f t="shared" si="1"/>
        <v>0.22785839850201672</v>
      </c>
      <c r="K6" s="136">
        <f t="shared" si="3"/>
        <v>420372.32638922328</v>
      </c>
      <c r="L6" s="135"/>
    </row>
    <row r="7" spans="1:12" ht="15.75" customHeight="1" x14ac:dyDescent="0.15">
      <c r="A7" s="3">
        <v>2022</v>
      </c>
      <c r="B7" s="81">
        <v>60094.428</v>
      </c>
      <c r="C7" s="135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6">
        <f t="shared" si="2"/>
        <v>507069.03112147655</v>
      </c>
      <c r="I7" s="137">
        <f t="shared" si="0"/>
        <v>70871.352676284368</v>
      </c>
      <c r="J7" s="138">
        <f t="shared" si="1"/>
        <v>0.22692082655192072</v>
      </c>
      <c r="K7" s="136">
        <f t="shared" si="3"/>
        <v>436197.67844519217</v>
      </c>
      <c r="L7" s="135"/>
    </row>
    <row r="8" spans="1:12" ht="15.75" customHeight="1" x14ac:dyDescent="0.15">
      <c r="A8" s="3">
        <v>2023</v>
      </c>
      <c r="B8" s="81">
        <v>61384.008000000002</v>
      </c>
      <c r="C8" s="135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6">
        <f t="shared" si="2"/>
        <v>525039.33975500776</v>
      </c>
      <c r="I8" s="137">
        <f t="shared" si="0"/>
        <v>72392.197154316222</v>
      </c>
      <c r="J8" s="138">
        <f t="shared" si="1"/>
        <v>0.22598293640588851</v>
      </c>
      <c r="K8" s="136">
        <f t="shared" si="3"/>
        <v>452647.14260069153</v>
      </c>
      <c r="L8" s="135"/>
    </row>
    <row r="9" spans="1:12" ht="15.75" customHeight="1" x14ac:dyDescent="0.15">
      <c r="A9" s="3">
        <v>2024</v>
      </c>
      <c r="B9" s="81">
        <v>62415.672000000006</v>
      </c>
      <c r="C9" s="135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6">
        <f t="shared" si="2"/>
        <v>543656.59842177073</v>
      </c>
      <c r="I9" s="137">
        <f t="shared" si="0"/>
        <v>73608.872736741701</v>
      </c>
      <c r="J9" s="138">
        <f t="shared" si="1"/>
        <v>0.22504474586489401</v>
      </c>
      <c r="K9" s="136">
        <f t="shared" si="3"/>
        <v>470047.72568502906</v>
      </c>
      <c r="L9" s="135"/>
    </row>
    <row r="10" spans="1:12" ht="15.75" customHeight="1" x14ac:dyDescent="0.15">
      <c r="A10" s="3">
        <v>2025</v>
      </c>
      <c r="B10" s="81">
        <v>63963.168000000005</v>
      </c>
      <c r="C10" s="135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6">
        <f t="shared" si="2"/>
        <v>562944.49575763359</v>
      </c>
      <c r="I10" s="137">
        <f t="shared" si="0"/>
        <v>75433.886110379943</v>
      </c>
      <c r="J10" s="138">
        <f t="shared" si="1"/>
        <v>0.22410627291414714</v>
      </c>
      <c r="K10" s="136">
        <f t="shared" si="3"/>
        <v>487510.60964725364</v>
      </c>
      <c r="L10" s="135"/>
    </row>
    <row r="11" spans="1:12" ht="15.75" customHeight="1" x14ac:dyDescent="0.15">
      <c r="A11" s="3">
        <v>2026</v>
      </c>
      <c r="B11" s="81">
        <v>65252.748000000007</v>
      </c>
      <c r="C11" s="135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6">
        <f t="shared" si="2"/>
        <v>581930.62026063388</v>
      </c>
      <c r="I11" s="137">
        <f t="shared" si="0"/>
        <v>76954.730588411796</v>
      </c>
      <c r="J11" s="138">
        <f t="shared" si="1"/>
        <v>0.22332290255426973</v>
      </c>
      <c r="K11" s="136">
        <f t="shared" si="3"/>
        <v>504975.88967222208</v>
      </c>
      <c r="L11" s="135"/>
    </row>
    <row r="12" spans="1:12" ht="15.75" customHeight="1" x14ac:dyDescent="0.15">
      <c r="A12" s="3">
        <v>2027</v>
      </c>
      <c r="B12" s="81">
        <v>66542.328000000009</v>
      </c>
      <c r="C12" s="135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6">
        <f t="shared" si="2"/>
        <v>601564.35310683609</v>
      </c>
      <c r="I12" s="137">
        <f t="shared" si="0"/>
        <v>78475.575066443635</v>
      </c>
      <c r="J12" s="138">
        <f t="shared" si="1"/>
        <v>0.2225395797023243</v>
      </c>
      <c r="K12" s="136">
        <f t="shared" si="3"/>
        <v>523088.77804039244</v>
      </c>
      <c r="L12" s="135"/>
    </row>
    <row r="13" spans="1:12" ht="15.75" customHeight="1" x14ac:dyDescent="0.15">
      <c r="A13" s="3">
        <v>2028</v>
      </c>
      <c r="B13" s="81">
        <v>67831.90800000001</v>
      </c>
      <c r="C13" s="135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6">
        <f t="shared" si="2"/>
        <v>621868.02368091978</v>
      </c>
      <c r="I13" s="137">
        <f t="shared" si="0"/>
        <v>79996.419544475488</v>
      </c>
      <c r="J13" s="138">
        <f t="shared" si="1"/>
        <v>0.22175632418835778</v>
      </c>
      <c r="K13" s="136">
        <f t="shared" si="3"/>
        <v>541871.60413644428</v>
      </c>
      <c r="L13" s="135"/>
    </row>
    <row r="14" spans="1:12" ht="15.75" customHeight="1" x14ac:dyDescent="0.15">
      <c r="A14" s="3">
        <v>2029</v>
      </c>
      <c r="B14" s="81">
        <v>69379.40400000001</v>
      </c>
      <c r="C14" s="135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6">
        <f t="shared" si="2"/>
        <v>642864.73909386713</v>
      </c>
      <c r="I14" s="137">
        <f t="shared" si="0"/>
        <v>81821.432918113715</v>
      </c>
      <c r="J14" s="138">
        <f t="shared" si="1"/>
        <v>0.22097315582270433</v>
      </c>
      <c r="K14" s="136">
        <f t="shared" si="3"/>
        <v>561043.30617575347</v>
      </c>
      <c r="L14" s="135"/>
    </row>
    <row r="15" spans="1:12" ht="15.75" customHeight="1" x14ac:dyDescent="0.15">
      <c r="A15" s="3">
        <v>2030</v>
      </c>
      <c r="B15" s="81">
        <v>70668.983999999997</v>
      </c>
      <c r="C15" s="135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6">
        <f t="shared" si="2"/>
        <v>664578.41152293747</v>
      </c>
      <c r="I15" s="137">
        <f t="shared" si="0"/>
        <v>83342.277396145553</v>
      </c>
      <c r="J15" s="138">
        <f t="shared" si="1"/>
        <v>0.22019009439408688</v>
      </c>
      <c r="K15" s="136">
        <f t="shared" si="3"/>
        <v>581236.13412679196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3"/>
  <sheetViews>
    <sheetView topLeftCell="A67" workbookViewId="0">
      <selection activeCell="D97" sqref="D97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4" x14ac:dyDescent="0.15">
      <c r="A97" t="str">
        <f>A96</f>
        <v>IYCF 1</v>
      </c>
      <c r="B97" s="90" t="s">
        <v>255</v>
      </c>
      <c r="C97" s="24">
        <v>0</v>
      </c>
      <c r="D97">
        <v>0.107</v>
      </c>
    </row>
    <row r="98" spans="1:4" x14ac:dyDescent="0.15">
      <c r="A98" t="str">
        <f>'Programs to include'!A50</f>
        <v>IYCF 2</v>
      </c>
      <c r="B98" s="90" t="s">
        <v>254</v>
      </c>
      <c r="C98" s="24"/>
    </row>
    <row r="99" spans="1:4" x14ac:dyDescent="0.15">
      <c r="A99" t="str">
        <f>A98</f>
        <v>IYCF 2</v>
      </c>
      <c r="B99" s="90" t="s">
        <v>255</v>
      </c>
      <c r="C99" s="24"/>
    </row>
    <row r="100" spans="1:4" x14ac:dyDescent="0.15">
      <c r="A100" t="str">
        <f>'Programs to include'!A51</f>
        <v>IYCF 3</v>
      </c>
      <c r="B100" s="90" t="s">
        <v>254</v>
      </c>
      <c r="C100" s="24"/>
    </row>
    <row r="101" spans="1:4" x14ac:dyDescent="0.15">
      <c r="A101" t="str">
        <f>A100</f>
        <v>IYCF 3</v>
      </c>
      <c r="B101" s="90" t="s">
        <v>255</v>
      </c>
      <c r="C101" s="24"/>
    </row>
    <row r="102" spans="1:4" x14ac:dyDescent="0.15">
      <c r="A102" s="155" t="s">
        <v>273</v>
      </c>
      <c r="B102" s="155" t="s">
        <v>254</v>
      </c>
      <c r="C102" s="158"/>
    </row>
    <row r="103" spans="1:4" x14ac:dyDescent="0.15">
      <c r="A103" s="155" t="s">
        <v>273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273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0.18228</v>
      </c>
    </row>
    <row r="20" spans="1:11" x14ac:dyDescent="0.15">
      <c r="B20" s="10" t="s">
        <v>112</v>
      </c>
      <c r="K20" s="98">
        <f>'Prevalence of anaemia'!I3</f>
        <v>0.18228</v>
      </c>
    </row>
    <row r="21" spans="1:11" x14ac:dyDescent="0.15">
      <c r="B21" s="10" t="s">
        <v>113</v>
      </c>
      <c r="K21" s="98">
        <f>'Prevalence of anaemia'!J3</f>
        <v>0.18228</v>
      </c>
    </row>
    <row r="22" spans="1:11" x14ac:dyDescent="0.15">
      <c r="B22" s="10" t="s">
        <v>114</v>
      </c>
      <c r="K22" s="98">
        <f>'Prevalence of anaemia'!K3</f>
        <v>0.18228</v>
      </c>
    </row>
    <row r="23" spans="1:11" x14ac:dyDescent="0.15">
      <c r="B23" s="10" t="s">
        <v>107</v>
      </c>
      <c r="K23" s="98">
        <f>'Prevalence of anaemia'!L3</f>
        <v>0.13019999999999998</v>
      </c>
    </row>
    <row r="24" spans="1:11" x14ac:dyDescent="0.15">
      <c r="B24" s="10" t="s">
        <v>108</v>
      </c>
      <c r="K24" s="98">
        <f>'Prevalence of anaemia'!M3</f>
        <v>0.13019999999999998</v>
      </c>
    </row>
    <row r="25" spans="1:11" x14ac:dyDescent="0.15">
      <c r="B25" s="10" t="s">
        <v>109</v>
      </c>
      <c r="K25" s="98">
        <f>'Prevalence of anaemia'!N3</f>
        <v>0.13019999999999998</v>
      </c>
    </row>
    <row r="26" spans="1:11" x14ac:dyDescent="0.15">
      <c r="B26" s="10" t="s">
        <v>110</v>
      </c>
      <c r="K26" s="98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v>0.53346524421568531</v>
      </c>
      <c r="D2" s="82">
        <v>0.53346524421568531</v>
      </c>
      <c r="E2" s="82">
        <v>0.43211979233449049</v>
      </c>
      <c r="F2" s="82">
        <v>0.22904820482173971</v>
      </c>
      <c r="G2" s="82">
        <v>0.21839457279977403</v>
      </c>
    </row>
    <row r="3" spans="1:7" ht="15.75" customHeight="1" x14ac:dyDescent="0.15">
      <c r="A3" s="11"/>
      <c r="B3" s="12" t="s">
        <v>23</v>
      </c>
      <c r="C3" s="82">
        <v>0.32734870927268672</v>
      </c>
      <c r="D3" s="82">
        <v>0.32734870927268672</v>
      </c>
      <c r="E3" s="82">
        <v>0.36433369603760257</v>
      </c>
      <c r="F3" s="82">
        <v>0.37275412075965553</v>
      </c>
      <c r="G3" s="82">
        <v>0.3695937992932492</v>
      </c>
    </row>
    <row r="4" spans="1:7" ht="15.75" customHeight="1" x14ac:dyDescent="0.15">
      <c r="A4" s="11"/>
      <c r="B4" s="12" t="s">
        <v>25</v>
      </c>
      <c r="C4" s="82">
        <v>9.1613396938978353E-2</v>
      </c>
      <c r="D4" s="82">
        <v>9.1613396938978353E-2</v>
      </c>
      <c r="E4" s="82">
        <v>0.14408069966209502</v>
      </c>
      <c r="F4" s="82">
        <v>0.26065066587159613</v>
      </c>
      <c r="G4" s="82">
        <v>0.27312017491552376</v>
      </c>
    </row>
    <row r="5" spans="1:7" ht="15.75" customHeight="1" x14ac:dyDescent="0.15">
      <c r="A5" s="11"/>
      <c r="B5" s="12" t="s">
        <v>26</v>
      </c>
      <c r="C5" s="82">
        <v>4.7572649572649575E-2</v>
      </c>
      <c r="D5" s="82">
        <v>4.7572649572649575E-2</v>
      </c>
      <c r="E5" s="82">
        <v>5.9465811965811965E-2</v>
      </c>
      <c r="F5" s="82">
        <v>0.13754700854700855</v>
      </c>
      <c r="G5" s="82">
        <v>0.13889145299145297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0">(1-_xlfn.NORM.DIST(_xlfn.NORM.INV(SUM(D10:D11), 0, 1) + 1, 0, 1, TRUE))</f>
        <v>0.6241955901533508</v>
      </c>
      <c r="E8" s="83">
        <f t="shared" si="0"/>
        <v>0.67893049969004693</v>
      </c>
      <c r="F8" s="83">
        <f t="shared" si="0"/>
        <v>0.73272724658607158</v>
      </c>
      <c r="G8" s="83">
        <f t="shared" si="0"/>
        <v>0.81198128934787228</v>
      </c>
    </row>
    <row r="9" spans="1:7" ht="15.75" customHeight="1" x14ac:dyDescent="0.15">
      <c r="B9" s="4" t="s">
        <v>23</v>
      </c>
      <c r="C9" s="83">
        <f>_xlfn.NORM.DIST(_xlfn.NORM.INV(SUM(C10:C11),0,1)+1, 0, 1, TRUE) - SUM(C10:C11)</f>
        <v>0.28180440984664923</v>
      </c>
      <c r="D9" s="83">
        <f t="shared" ref="D9:G9" si="1">_xlfn.NORM.DIST(_xlfn.NORM.INV(SUM(D10:D11),0,1)+1, 0, 1, TRUE) - SUM(D10:D11)</f>
        <v>0.28180440984664923</v>
      </c>
      <c r="E9" s="83">
        <f t="shared" si="1"/>
        <v>0.24956950030995301</v>
      </c>
      <c r="F9" s="83">
        <f t="shared" si="1"/>
        <v>0.21477275341392843</v>
      </c>
      <c r="G9" s="83">
        <f t="shared" si="1"/>
        <v>0.15831871065212769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0.86109803921568628</v>
      </c>
      <c r="D14" s="85">
        <v>0.67613594771241847</v>
      </c>
      <c r="E14" s="84">
        <v>1.9901960784313725E-2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0.13890196078431374</v>
      </c>
      <c r="D15" s="85">
        <v>0.28807058823529413</v>
      </c>
      <c r="E15" s="84">
        <v>4.9068627450980395E-2</v>
      </c>
      <c r="F15" s="87">
        <v>1.5098039215686277E-3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3.5836166924265889E-2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0</v>
      </c>
      <c r="E17" s="84">
        <v>2.7589326302391104E-3</v>
      </c>
      <c r="F17" s="87">
        <v>0.28306206624844682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1.3954372881355932</v>
      </c>
      <c r="C2" s="89">
        <v>1.3954372881355932</v>
      </c>
      <c r="D2" s="89">
        <v>4.7314508474576265</v>
      </c>
      <c r="E2" s="89">
        <v>4.5570406779661008</v>
      </c>
      <c r="F2" s="89">
        <v>1.5916779661016949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2018-04-06T22:15:51Z</dcterms:modified>
</cp:coreProperties>
</file>