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59BDAD74-B6CB-4794-9F3D-69544119A88C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I38" i="2" s="1"/>
  <c r="H11" i="2"/>
  <c r="I11" i="2" s="1"/>
  <c r="G11" i="2"/>
  <c r="H10" i="2"/>
  <c r="G10" i="2"/>
  <c r="I10" i="2" s="1"/>
  <c r="H9" i="2"/>
  <c r="I9" i="2" s="1"/>
  <c r="G9" i="2"/>
  <c r="H8" i="2"/>
  <c r="G8" i="2"/>
  <c r="H7" i="2"/>
  <c r="I7" i="2" s="1"/>
  <c r="G7" i="2"/>
  <c r="H6" i="2"/>
  <c r="G6" i="2"/>
  <c r="H5" i="2"/>
  <c r="I5" i="2" s="1"/>
  <c r="G5" i="2"/>
  <c r="H4" i="2"/>
  <c r="G4" i="2"/>
  <c r="I4" i="2" s="1"/>
  <c r="H3" i="2"/>
  <c r="G3" i="2"/>
  <c r="H2" i="2"/>
  <c r="G2" i="2"/>
  <c r="I2" i="2" s="1"/>
  <c r="A2" i="2"/>
  <c r="A31" i="2" s="1"/>
  <c r="C33" i="1"/>
  <c r="C20" i="1"/>
  <c r="A3" i="2" l="1"/>
  <c r="I3" i="2"/>
  <c r="A24" i="2"/>
  <c r="A18" i="2"/>
  <c r="A26" i="2"/>
  <c r="A34" i="2"/>
  <c r="I6" i="2"/>
  <c r="A16" i="2"/>
  <c r="A32" i="2"/>
  <c r="I8" i="2"/>
  <c r="A39" i="2"/>
  <c r="A17" i="2"/>
  <c r="A25" i="2"/>
  <c r="A3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28" i="2"/>
  <c r="A29" i="2"/>
  <c r="D58" i="20"/>
  <c r="A12" i="2"/>
  <c r="A36" i="2"/>
  <c r="A37" i="2"/>
  <c r="A14" i="2"/>
  <c r="A22" i="2"/>
  <c r="A30" i="2"/>
  <c r="A38" i="2"/>
  <c r="A40" i="2"/>
  <c r="A20" i="2"/>
  <c r="A13" i="2"/>
  <c r="A21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<sst xmlns="http://schemas.openxmlformats.org/spreadsheetml/2006/main" count="2092" uniqueCount="341">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</sst>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2106104.90625</v>
      </c>
    </row>
    <row r="8" spans="1:3" ht="15" customHeight="1" x14ac:dyDescent="0.2">
      <c r="B8" s="5" t="s">
        <v>44</v>
      </c>
      <c r="C8" s="44">
        <v>0.71799999999999997</v>
      </c>
    </row>
    <row r="9" spans="1:3" ht="15" customHeight="1" x14ac:dyDescent="0.2">
      <c r="B9" s="5" t="s">
        <v>43</v>
      </c>
      <c r="C9" s="45">
        <v>0.21</v>
      </c>
    </row>
    <row r="10" spans="1:3" ht="15" customHeight="1" x14ac:dyDescent="0.2">
      <c r="B10" s="5" t="s">
        <v>56</v>
      </c>
      <c r="C10" s="45">
        <v>0.31669290542602502</v>
      </c>
    </row>
    <row r="11" spans="1:3" ht="15" customHeight="1" x14ac:dyDescent="0.2">
      <c r="B11" s="5" t="s">
        <v>49</v>
      </c>
      <c r="C11" s="45">
        <v>0.49299999999999999</v>
      </c>
    </row>
    <row r="12" spans="1:3" ht="15" customHeight="1" x14ac:dyDescent="0.2">
      <c r="B12" s="5" t="s">
        <v>41</v>
      </c>
      <c r="C12" s="45">
        <v>0.625</v>
      </c>
    </row>
    <row r="13" spans="1:3" ht="15" customHeight="1" x14ac:dyDescent="0.2">
      <c r="B13" s="5" t="s">
        <v>62</v>
      </c>
      <c r="C13" s="45">
        <v>0.60699999999999998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3.6499999999999998E-2</v>
      </c>
    </row>
    <row r="24" spans="1:3" ht="15" customHeight="1" x14ac:dyDescent="0.2">
      <c r="B24" s="15" t="s">
        <v>46</v>
      </c>
      <c r="C24" s="45">
        <v>0.49450000000000011</v>
      </c>
    </row>
    <row r="25" spans="1:3" ht="15" customHeight="1" x14ac:dyDescent="0.2">
      <c r="B25" s="15" t="s">
        <v>47</v>
      </c>
      <c r="C25" s="45">
        <v>0.37509999999999999</v>
      </c>
    </row>
    <row r="26" spans="1:3" ht="15" customHeight="1" x14ac:dyDescent="0.2">
      <c r="B26" s="15" t="s">
        <v>48</v>
      </c>
      <c r="C26" s="45">
        <v>9.3900000000000011E-2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0.19090989565091501</v>
      </c>
    </row>
    <row r="30" spans="1:3" ht="14.25" customHeight="1" x14ac:dyDescent="0.2">
      <c r="B30" s="25" t="s">
        <v>63</v>
      </c>
      <c r="C30" s="99">
        <v>4.8134261404652587E-2</v>
      </c>
    </row>
    <row r="31" spans="1:3" ht="14.25" customHeight="1" x14ac:dyDescent="0.2">
      <c r="B31" s="25" t="s">
        <v>10</v>
      </c>
      <c r="C31" s="99">
        <v>9.7345412825998401E-2</v>
      </c>
    </row>
    <row r="32" spans="1:3" ht="14.25" customHeight="1" x14ac:dyDescent="0.2">
      <c r="B32" s="25" t="s">
        <v>11</v>
      </c>
      <c r="C32" s="99">
        <v>0.66361043011843401</v>
      </c>
    </row>
    <row r="33" spans="1:5" ht="13.15" customHeight="1" x14ac:dyDescent="0.2">
      <c r="B33" s="27" t="s">
        <v>60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20.974375439524799</v>
      </c>
    </row>
    <row r="38" spans="1:5" ht="15" customHeight="1" x14ac:dyDescent="0.2">
      <c r="B38" s="11" t="s">
        <v>35</v>
      </c>
      <c r="C38" s="43">
        <v>39.850356994583699</v>
      </c>
      <c r="D38" s="12"/>
      <c r="E38" s="13"/>
    </row>
    <row r="39" spans="1:5" ht="15" customHeight="1" x14ac:dyDescent="0.2">
      <c r="B39" s="11" t="s">
        <v>61</v>
      </c>
      <c r="C39" s="43">
        <v>56.462537220345702</v>
      </c>
      <c r="D39" s="12"/>
      <c r="E39" s="12"/>
    </row>
    <row r="40" spans="1:5" ht="15" customHeight="1" x14ac:dyDescent="0.2">
      <c r="B40" s="11" t="s">
        <v>36</v>
      </c>
      <c r="C40" s="100">
        <v>5.48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26.1089129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1.82709E-2</v>
      </c>
      <c r="D45" s="12"/>
    </row>
    <row r="46" spans="1:5" ht="15.75" customHeight="1" x14ac:dyDescent="0.2">
      <c r="B46" s="11" t="s">
        <v>51</v>
      </c>
      <c r="C46" s="45">
        <v>9.5536800000000005E-2</v>
      </c>
      <c r="D46" s="12"/>
    </row>
    <row r="47" spans="1:5" ht="15.75" customHeight="1" x14ac:dyDescent="0.2">
      <c r="B47" s="11" t="s">
        <v>59</v>
      </c>
      <c r="C47" s="45">
        <v>0.21762690000000001</v>
      </c>
      <c r="D47" s="12"/>
      <c r="E47" s="13"/>
    </row>
    <row r="48" spans="1:5" ht="15" customHeight="1" x14ac:dyDescent="0.2">
      <c r="B48" s="11" t="s">
        <v>58</v>
      </c>
      <c r="C48" s="46">
        <v>0.66856539999999998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0.53929500000000008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0.15131361999999901</v>
      </c>
    </row>
    <row r="63" spans="1:4" ht="15.75" customHeight="1" x14ac:dyDescent="0.2">
      <c r="A63" s="4"/>
    </row>
  </sheetData>
  <sheetProtection algorithmName="SHA-512" hashValue="AhNlT2KfIXfzQGu1b+M9lAZihBSUpP4wCDF7M/DndWGj4jOBqXbDevgIQe87GggELJKzezRQMf5v66KfZKFl3A==" saltValue="mg9koBhXlbgvyzLWxhNnW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0.39338217209698301</v>
      </c>
      <c r="C2" s="98">
        <v>0.95</v>
      </c>
      <c r="D2" s="56">
        <v>33.419328454162319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44.603258912802382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28.572744206474489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7.4814348689412974E-2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0.121900081351972</v>
      </c>
      <c r="C10" s="98">
        <v>0.95</v>
      </c>
      <c r="D10" s="56">
        <v>14.128320781922749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0.121900081351972</v>
      </c>
      <c r="C11" s="98">
        <v>0.95</v>
      </c>
      <c r="D11" s="56">
        <v>14.128320781922749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0.121900081351972</v>
      </c>
      <c r="C12" s="98">
        <v>0.95</v>
      </c>
      <c r="D12" s="56">
        <v>14.128320781922749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0.121900081351972</v>
      </c>
      <c r="C13" s="98">
        <v>0.95</v>
      </c>
      <c r="D13" s="56">
        <v>14.128320781922749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0.121900081351972</v>
      </c>
      <c r="C14" s="98">
        <v>0.95</v>
      </c>
      <c r="D14" s="56">
        <v>14.128320781922749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0.121900081351972</v>
      </c>
      <c r="C15" s="98">
        <v>0.95</v>
      </c>
      <c r="D15" s="56">
        <v>14.128320781922749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0.184606911982414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0.43967170000000011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0.89</v>
      </c>
      <c r="C18" s="98">
        <v>0.95</v>
      </c>
      <c r="D18" s="56">
        <v>0.77483113726549069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0.77483113726549069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0.83944109999999994</v>
      </c>
      <c r="C21" s="98">
        <v>0.95</v>
      </c>
      <c r="D21" s="56">
        <v>0.73944140975850148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24.050195803135828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4.6205668864219671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0.2121930818169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9.5074449228709904E-2</v>
      </c>
      <c r="C27" s="98">
        <v>0.95</v>
      </c>
      <c r="D27" s="56">
        <v>20.437528574582711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0.45821204866736398</v>
      </c>
      <c r="C29" s="98">
        <v>0.95</v>
      </c>
      <c r="D29" s="56">
        <v>57.479211577278647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0.64873348086651084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2E-3</v>
      </c>
      <c r="C32" s="98">
        <v>0.95</v>
      </c>
      <c r="D32" s="56">
        <v>0.33149430053697698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0.73656493425369307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0.4675898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4.9860249999999988E-2</v>
      </c>
      <c r="C38" s="98">
        <v>0.95</v>
      </c>
      <c r="D38" s="56">
        <v>4.0178537055808334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0.35504829703253199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hcGyka5mi0GH0/2dq5Z/aeY47J1Agan6ADUa6+IYfJd+VPCPQjYVgDk7QeJeHNNcNPyYiHi8/Jp6dDpBYPnyRg==" saltValue="EmHHOGxE0gttDzvIiTryd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jx9Z87+Z/a9OCcuFBQ/dII/aPfPYJcvMqsVEcRpPwCyc296pyiskDfO/tu+cScCpLLQbUKAxqbUk/4DcsoT2dg==" saltValue="jZdfXxjI1wd3+HF+2S3Q7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2cG9lOE2YF4zIYwIz7ydgJHJdStOULTMyi4Qb5UZDGI093Hg5r9mS5PGPbDINuxZUxSiPpidxnEUi1jWdxB+yQ==" saltValue="/itTwRGlnG8MmL75/bEWT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8.2160422205924913E-2</v>
      </c>
      <c r="C3" s="21">
        <f>frac_mam_1_5months * 2.6</f>
        <v>8.2160422205924913E-2</v>
      </c>
      <c r="D3" s="21">
        <f>frac_mam_6_11months * 2.6</f>
        <v>0.20988275110721594</v>
      </c>
      <c r="E3" s="21">
        <f>frac_mam_12_23months * 2.6</f>
        <v>0.1882024094462395</v>
      </c>
      <c r="F3" s="21">
        <f>frac_mam_24_59months * 2.6</f>
        <v>6.6130314022302669E-2</v>
      </c>
    </row>
    <row r="4" spans="1:6" ht="15.75" customHeight="1" x14ac:dyDescent="0.2">
      <c r="A4" s="3" t="s">
        <v>207</v>
      </c>
      <c r="B4" s="21">
        <f>frac_sam_1month * 2.6</f>
        <v>2.3644891194999101E-2</v>
      </c>
      <c r="C4" s="21">
        <f>frac_sam_1_5months * 2.6</f>
        <v>2.3644891194999101E-2</v>
      </c>
      <c r="D4" s="21">
        <f>frac_sam_6_11months * 2.6</f>
        <v>5.28415117412806E-2</v>
      </c>
      <c r="E4" s="21">
        <f>frac_sam_12_23months * 2.6</f>
        <v>2.0176809839904383E-2</v>
      </c>
      <c r="F4" s="21">
        <f>frac_sam_24_59months * 2.6</f>
        <v>1.8312843237072281E-2</v>
      </c>
    </row>
  </sheetData>
  <sheetProtection algorithmName="SHA-512" hashValue="/ahLUcqtX1ghZavIELVFForgLDIaDfZCl0mJbl07roE79kV0aaJ9PFIoJykB9NH5PxRlrt/gZLAVPw27DDXMYA==" saltValue="9Tni811o+w8Dh3XqzLoW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0.71799999999999997</v>
      </c>
      <c r="E2" s="60">
        <f>food_insecure</f>
        <v>0.71799999999999997</v>
      </c>
      <c r="F2" s="60">
        <f>food_insecure</f>
        <v>0.71799999999999997</v>
      </c>
      <c r="G2" s="60">
        <f>food_insecure</f>
        <v>0.71799999999999997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0.71799999999999997</v>
      </c>
      <c r="F5" s="60">
        <f>food_insecure</f>
        <v>0.71799999999999997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0.71799999999999997</v>
      </c>
      <c r="F8" s="60">
        <f>food_insecure</f>
        <v>0.71799999999999997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0.71799999999999997</v>
      </c>
      <c r="F9" s="60">
        <f>food_insecure</f>
        <v>0.71799999999999997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0.625</v>
      </c>
      <c r="E10" s="60">
        <f>IF(ISBLANK(comm_deliv), frac_children_health_facility,1)</f>
        <v>0.625</v>
      </c>
      <c r="F10" s="60">
        <f>IF(ISBLANK(comm_deliv), frac_children_health_facility,1)</f>
        <v>0.625</v>
      </c>
      <c r="G10" s="60">
        <f>IF(ISBLANK(comm_deliv), frac_children_health_facility,1)</f>
        <v>0.625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0.71799999999999997</v>
      </c>
      <c r="I15" s="60">
        <f>food_insecure</f>
        <v>0.71799999999999997</v>
      </c>
      <c r="J15" s="60">
        <f>food_insecure</f>
        <v>0.71799999999999997</v>
      </c>
      <c r="K15" s="60">
        <f>food_insecure</f>
        <v>0.71799999999999997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0.49299999999999999</v>
      </c>
      <c r="I18" s="60">
        <f>frac_PW_health_facility</f>
        <v>0.49299999999999999</v>
      </c>
      <c r="J18" s="60">
        <f>frac_PW_health_facility</f>
        <v>0.49299999999999999</v>
      </c>
      <c r="K18" s="60">
        <f>frac_PW_health_facility</f>
        <v>0.49299999999999999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0.21</v>
      </c>
      <c r="I19" s="60">
        <f>frac_malaria_risk</f>
        <v>0.21</v>
      </c>
      <c r="J19" s="60">
        <f>frac_malaria_risk</f>
        <v>0.21</v>
      </c>
      <c r="K19" s="60">
        <f>frac_malaria_risk</f>
        <v>0.21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0.60699999999999998</v>
      </c>
      <c r="M24" s="60">
        <f>famplan_unmet_need</f>
        <v>0.60699999999999998</v>
      </c>
      <c r="N24" s="60">
        <f>famplan_unmet_need</f>
        <v>0.60699999999999998</v>
      </c>
      <c r="O24" s="60">
        <f>famplan_unmet_need</f>
        <v>0.60699999999999998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0.43784952006111166</v>
      </c>
      <c r="M25" s="60">
        <f>(1-food_insecure)*(0.49)+food_insecure*(0.7)</f>
        <v>0.64077999999999991</v>
      </c>
      <c r="N25" s="60">
        <f>(1-food_insecure)*(0.49)+food_insecure*(0.7)</f>
        <v>0.64077999999999991</v>
      </c>
      <c r="O25" s="60">
        <f>(1-food_insecure)*(0.49)+food_insecure*(0.7)</f>
        <v>0.64077999999999991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0.18764979431190498</v>
      </c>
      <c r="M26" s="60">
        <f>(1-food_insecure)*(0.21)+food_insecure*(0.3)</f>
        <v>0.27461999999999998</v>
      </c>
      <c r="N26" s="60">
        <f>(1-food_insecure)*(0.21)+food_insecure*(0.3)</f>
        <v>0.27461999999999998</v>
      </c>
      <c r="O26" s="60">
        <f>(1-food_insecure)*(0.21)+food_insecure*(0.3)</f>
        <v>0.27461999999999998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5.7807780200958288E-2</v>
      </c>
      <c r="M27" s="60">
        <f>(1-food_insecure)*(0.3)</f>
        <v>8.4600000000000009E-2</v>
      </c>
      <c r="N27" s="60">
        <f>(1-food_insecure)*(0.3)</f>
        <v>8.4600000000000009E-2</v>
      </c>
      <c r="O27" s="60">
        <f>(1-food_insecure)*(0.3)</f>
        <v>8.4600000000000009E-2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0.31669290542602502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0.21</v>
      </c>
      <c r="D34" s="60">
        <f t="shared" si="3"/>
        <v>0.21</v>
      </c>
      <c r="E34" s="60">
        <f t="shared" si="3"/>
        <v>0.21</v>
      </c>
      <c r="F34" s="60">
        <f t="shared" si="3"/>
        <v>0.21</v>
      </c>
      <c r="G34" s="60">
        <f t="shared" si="3"/>
        <v>0.21</v>
      </c>
      <c r="H34" s="60">
        <f t="shared" si="3"/>
        <v>0.21</v>
      </c>
      <c r="I34" s="60">
        <f t="shared" si="3"/>
        <v>0.21</v>
      </c>
      <c r="J34" s="60">
        <f t="shared" si="3"/>
        <v>0.21</v>
      </c>
      <c r="K34" s="60">
        <f t="shared" si="3"/>
        <v>0.21</v>
      </c>
      <c r="L34" s="60">
        <f t="shared" si="3"/>
        <v>0.21</v>
      </c>
      <c r="M34" s="60">
        <f t="shared" si="3"/>
        <v>0.21</v>
      </c>
      <c r="N34" s="60">
        <f t="shared" si="3"/>
        <v>0.21</v>
      </c>
      <c r="O34" s="60">
        <f t="shared" si="3"/>
        <v>0.21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Zcp7UQrnzLChm3yIcz46LUsmrtpsH8ku/Jg2B9Ko1pFXKURffQUjs6INMjpopjL2YhD6MJGz90GWPqpBLC2OXA==" saltValue="wy1fy8r8+UiJNAyZXQma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wIFxdAWiXUYW8NcKUrXZQ3mUIW0CDmpsEqjfKQX/v86/roJlRtlMatAxIR/2jeKTS4vfntjPUff7zwD5UqiYVQ==" saltValue="dz+CUC7eJhAozokFqnqvu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oeNVFfqjRPOntkhYqFnPkBAGL5NjOC1DAI+UoO6lACsq59MI0huTb/a6gVfJdFUT1YDCGI0UdmWyCd61DLpgig==" saltValue="1dGjaJXpQ1206m1SU4r2R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tuRRqLYUuDLJ3sjcRXUrHYo4oeF0RqUcwYlHB4EzgSEMkbWqkKYEilOjLdxcUbQXcWzJ2IrslWn4ucobGhxqzg==" saltValue="tbLuR+3wEWeBMnxzSoL1q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aZRf9cHZf1KBu7j3Qnr7CQc2gEpc8sYjiwFicVM163NVJzaW3EffnGJQ5lHRbutF6tfnV69rN14ISav5M3LW0A==" saltValue="VfijAD1uEnr1SrKb+R5zx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PppwtlOjL7As1TIBXqblc6QX3KkV3NJAFUN68eOiHzHTStc45xGLod4frTwszuC9fnqFVy+RWhzFF8SwJ9ElHw==" saltValue="H6T2GaJM6j2otNH7cDQpn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483209.96700000012</v>
      </c>
      <c r="C2" s="49">
        <v>622000</v>
      </c>
      <c r="D2" s="49">
        <v>1035000</v>
      </c>
      <c r="E2" s="49">
        <v>804000</v>
      </c>
      <c r="F2" s="49">
        <v>421000</v>
      </c>
      <c r="G2" s="17">
        <f t="shared" ref="G2:G11" si="0">C2+D2+E2+F2</f>
        <v>2882000</v>
      </c>
      <c r="H2" s="17">
        <f t="shared" ref="H2:H11" si="1">(B2 + stillbirth*B2/(1000-stillbirth))/(1-abortion)</f>
        <v>563823.04191976914</v>
      </c>
      <c r="I2" s="17">
        <f t="shared" ref="I2:I11" si="2">G2-H2</f>
        <v>2318176.9580802307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489075.01500000007</v>
      </c>
      <c r="C3" s="50">
        <v>649000</v>
      </c>
      <c r="D3" s="50">
        <v>1047000</v>
      </c>
      <c r="E3" s="50">
        <v>838000</v>
      </c>
      <c r="F3" s="50">
        <v>447000</v>
      </c>
      <c r="G3" s="17">
        <f t="shared" si="0"/>
        <v>2981000</v>
      </c>
      <c r="H3" s="17">
        <f t="shared" si="1"/>
        <v>570666.54563492618</v>
      </c>
      <c r="I3" s="17">
        <f t="shared" si="2"/>
        <v>2410333.4543650737</v>
      </c>
    </row>
    <row r="4" spans="1:9" ht="15.75" customHeight="1" x14ac:dyDescent="0.2">
      <c r="A4" s="5">
        <f t="shared" si="3"/>
        <v>2023</v>
      </c>
      <c r="B4" s="49">
        <v>494585.80780000013</v>
      </c>
      <c r="C4" s="50">
        <v>678000</v>
      </c>
      <c r="D4" s="50">
        <v>1063000</v>
      </c>
      <c r="E4" s="50">
        <v>869000</v>
      </c>
      <c r="F4" s="50">
        <v>475000</v>
      </c>
      <c r="G4" s="17">
        <f t="shared" si="0"/>
        <v>3085000</v>
      </c>
      <c r="H4" s="17">
        <f t="shared" si="1"/>
        <v>577096.69437373651</v>
      </c>
      <c r="I4" s="17">
        <f t="shared" si="2"/>
        <v>2507903.3056262634</v>
      </c>
    </row>
    <row r="5" spans="1:9" ht="15.75" customHeight="1" x14ac:dyDescent="0.2">
      <c r="A5" s="5">
        <f t="shared" si="3"/>
        <v>2024</v>
      </c>
      <c r="B5" s="49">
        <v>499734.14220000012</v>
      </c>
      <c r="C5" s="50">
        <v>708000</v>
      </c>
      <c r="D5" s="50">
        <v>1083000</v>
      </c>
      <c r="E5" s="50">
        <v>895000</v>
      </c>
      <c r="F5" s="50">
        <v>507000</v>
      </c>
      <c r="G5" s="17">
        <f t="shared" si="0"/>
        <v>3193000</v>
      </c>
      <c r="H5" s="17">
        <f t="shared" si="1"/>
        <v>583103.9164106698</v>
      </c>
      <c r="I5" s="17">
        <f t="shared" si="2"/>
        <v>2609896.0835893303</v>
      </c>
    </row>
    <row r="6" spans="1:9" ht="15.75" customHeight="1" x14ac:dyDescent="0.2">
      <c r="A6" s="5">
        <f t="shared" si="3"/>
        <v>2025</v>
      </c>
      <c r="B6" s="49">
        <v>504548.34999999992</v>
      </c>
      <c r="C6" s="50">
        <v>738000</v>
      </c>
      <c r="D6" s="50">
        <v>1109000</v>
      </c>
      <c r="E6" s="50">
        <v>919000</v>
      </c>
      <c r="F6" s="50">
        <v>540000</v>
      </c>
      <c r="G6" s="17">
        <f t="shared" si="0"/>
        <v>3306000</v>
      </c>
      <c r="H6" s="17">
        <f t="shared" si="1"/>
        <v>588721.27009044134</v>
      </c>
      <c r="I6" s="17">
        <f t="shared" si="2"/>
        <v>2717278.7299095588</v>
      </c>
    </row>
    <row r="7" spans="1:9" ht="15.75" customHeight="1" x14ac:dyDescent="0.2">
      <c r="A7" s="5">
        <f t="shared" si="3"/>
        <v>2026</v>
      </c>
      <c r="B7" s="49">
        <v>511594.57380000001</v>
      </c>
      <c r="C7" s="50">
        <v>766000</v>
      </c>
      <c r="D7" s="50">
        <v>1140000</v>
      </c>
      <c r="E7" s="50">
        <v>937000</v>
      </c>
      <c r="F7" s="50">
        <v>577000</v>
      </c>
      <c r="G7" s="17">
        <f t="shared" si="0"/>
        <v>3420000</v>
      </c>
      <c r="H7" s="17">
        <f t="shared" si="1"/>
        <v>596943.00310151465</v>
      </c>
      <c r="I7" s="17">
        <f t="shared" si="2"/>
        <v>2823056.9968984853</v>
      </c>
    </row>
    <row r="8" spans="1:9" ht="15.75" customHeight="1" x14ac:dyDescent="0.2">
      <c r="A8" s="5">
        <f t="shared" si="3"/>
        <v>2027</v>
      </c>
      <c r="B8" s="49">
        <v>518431.78619999991</v>
      </c>
      <c r="C8" s="50">
        <v>793000</v>
      </c>
      <c r="D8" s="50">
        <v>1177000</v>
      </c>
      <c r="E8" s="50">
        <v>951000</v>
      </c>
      <c r="F8" s="50">
        <v>614000</v>
      </c>
      <c r="G8" s="17">
        <f t="shared" si="0"/>
        <v>3535000</v>
      </c>
      <c r="H8" s="17">
        <f t="shared" si="1"/>
        <v>604920.85570574179</v>
      </c>
      <c r="I8" s="17">
        <f t="shared" si="2"/>
        <v>2930079.1442942582</v>
      </c>
    </row>
    <row r="9" spans="1:9" ht="15.75" customHeight="1" x14ac:dyDescent="0.2">
      <c r="A9" s="5">
        <f t="shared" si="3"/>
        <v>2028</v>
      </c>
      <c r="B9" s="49">
        <v>525052.49319999991</v>
      </c>
      <c r="C9" s="50">
        <v>820000</v>
      </c>
      <c r="D9" s="50">
        <v>1219000</v>
      </c>
      <c r="E9" s="50">
        <v>962000</v>
      </c>
      <c r="F9" s="50">
        <v>653000</v>
      </c>
      <c r="G9" s="17">
        <f t="shared" si="0"/>
        <v>3654000</v>
      </c>
      <c r="H9" s="17">
        <f t="shared" si="1"/>
        <v>612646.08369219082</v>
      </c>
      <c r="I9" s="17">
        <f t="shared" si="2"/>
        <v>3041353.9163078093</v>
      </c>
    </row>
    <row r="10" spans="1:9" ht="15.75" customHeight="1" x14ac:dyDescent="0.2">
      <c r="A10" s="5">
        <f t="shared" si="3"/>
        <v>2029</v>
      </c>
      <c r="B10" s="49">
        <v>531483.73739999987</v>
      </c>
      <c r="C10" s="50">
        <v>846000</v>
      </c>
      <c r="D10" s="50">
        <v>1265000</v>
      </c>
      <c r="E10" s="50">
        <v>974000</v>
      </c>
      <c r="F10" s="50">
        <v>690000</v>
      </c>
      <c r="G10" s="17">
        <f t="shared" si="0"/>
        <v>3775000</v>
      </c>
      <c r="H10" s="17">
        <f t="shared" si="1"/>
        <v>620150.24113059242</v>
      </c>
      <c r="I10" s="17">
        <f t="shared" si="2"/>
        <v>3154849.7588694077</v>
      </c>
    </row>
    <row r="11" spans="1:9" ht="15.75" customHeight="1" x14ac:dyDescent="0.2">
      <c r="A11" s="5">
        <f t="shared" si="3"/>
        <v>2030</v>
      </c>
      <c r="B11" s="49">
        <v>537750.56299999997</v>
      </c>
      <c r="C11" s="50">
        <v>872000</v>
      </c>
      <c r="D11" s="50">
        <v>1314000</v>
      </c>
      <c r="E11" s="50">
        <v>986000</v>
      </c>
      <c r="F11" s="50">
        <v>727000</v>
      </c>
      <c r="G11" s="17">
        <f t="shared" si="0"/>
        <v>3899000</v>
      </c>
      <c r="H11" s="17">
        <f t="shared" si="1"/>
        <v>627462.55030109594</v>
      </c>
      <c r="I11" s="17">
        <f t="shared" si="2"/>
        <v>3271537.4496989041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XG6q+nsFDb51OfnH85sCahkhQGNBz1mxIEUxXppIlqZuVEfxihhL7JwGiP4TwVvwPjh6bjRWjcOTvqxl9erEQ==" saltValue="l5Wj5CnWMUWFnACjTWH32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yeCnTKU5ZP2idJgRuf7iDz/9k2BlYdiWD34z7BbZKpZUv95GdMa2bvUKWYQmGNNSpH5YDsH9+rLofwymJ6BFWA==" saltValue="F2scBHVqq1X8QB3RxIwcN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XOcYSRa1GqhdK92HTIawKlAMv5csGcDZ0NSk1kfmYlzIA5qAoaA4pfPEcGYIHXArvI1+6zmdWLDuwWmfvlN73Q==" saltValue="XC2MwNCLrTY7YYxIZJvBw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Wcizrp0XbxSwhwtMmWwNEizPGHxnhQUHO/NKxwWrtQzt3tAdlrDpdzkUQ+8fCv81qilYfxk3i09ifcd/nNbpcQ==" saltValue="OVDDW26/Kv/uTjnat09gq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4CODmQFQ5EdA0abrHHhG8RsKsD+7oA3I/g69+OG3q1Xp5cBp80UgwyF2vEG7NHOa09c2+CsZNolw1rry1JFVBA==" saltValue="nj/iEXTp3QraTUfSECfXq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9RseuY+t5GiF4usGC8b8BWBWZL40q8fPtaxSn+7GQhRVXAqv9fDL9lYl0COAiquzlKFDKVa9sYHMm03Wj+oJQw==" saltValue="QLegfCtAzpl++k7X8DXrQ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VNjYhXKcWsWassMq1bnxUR3jLwNC6fsU2Ng7v7J06VU6bWxHPA4tMPqPnMf65FZ0Na4nnGPvOoS5naqS2O0QQg==" saltValue="O1iRxzYR24R8tjmj/NP2Q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fdnJma2oURCtvAsGn+HuAXVRfqe8igBQLs6lYUXq8rXEy4BxhjR57MogbMQnC3iOba66MOdTNfRK0th/m9db1w==" saltValue="40ej1BT1fq8GmbaYgHC6z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P6sudzA0p888AC8x8eV9//Ti18euZnPaKkoFzvErPPx39hMkeCFtm/hzMcE2bZ7n0wi9wEVuDUxq698TgruAew==" saltValue="Ha+EfLSdms8vR/hJLm9nP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0AG18ZPvVewo9zrD3moZshlFb4UINXPEawXtxsuB6rM2H7unbcY6JbqpwEUjvg+3qHw3pjvHkvnQ5r1b5Pv8cQ==" saltValue="sOqOLYmidHNpKWbz5wn3o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4.8023596336315959E-3</v>
      </c>
    </row>
    <row r="4" spans="1:8" ht="15.75" customHeight="1" x14ac:dyDescent="0.2">
      <c r="B4" s="19" t="s">
        <v>97</v>
      </c>
      <c r="C4" s="101">
        <v>0.15662994716555981</v>
      </c>
    </row>
    <row r="5" spans="1:8" ht="15.75" customHeight="1" x14ac:dyDescent="0.2">
      <c r="B5" s="19" t="s">
        <v>95</v>
      </c>
      <c r="C5" s="101">
        <v>7.1761195457747035E-2</v>
      </c>
    </row>
    <row r="6" spans="1:8" ht="15.75" customHeight="1" x14ac:dyDescent="0.2">
      <c r="B6" s="19" t="s">
        <v>91</v>
      </c>
      <c r="C6" s="101">
        <v>0.29865836293756443</v>
      </c>
    </row>
    <row r="7" spans="1:8" ht="15.75" customHeight="1" x14ac:dyDescent="0.2">
      <c r="B7" s="19" t="s">
        <v>96</v>
      </c>
      <c r="C7" s="101">
        <v>0.28910589072661058</v>
      </c>
    </row>
    <row r="8" spans="1:8" ht="15.75" customHeight="1" x14ac:dyDescent="0.2">
      <c r="B8" s="19" t="s">
        <v>98</v>
      </c>
      <c r="C8" s="101">
        <v>6.9945692249041283E-3</v>
      </c>
    </row>
    <row r="9" spans="1:8" ht="15.75" customHeight="1" x14ac:dyDescent="0.2">
      <c r="B9" s="19" t="s">
        <v>92</v>
      </c>
      <c r="C9" s="101">
        <v>9.0510903250317534E-2</v>
      </c>
    </row>
    <row r="10" spans="1:8" ht="15.75" customHeight="1" x14ac:dyDescent="0.2">
      <c r="B10" s="19" t="s">
        <v>94</v>
      </c>
      <c r="C10" s="101">
        <v>8.1536771603664959E-2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0.1280324165551455</v>
      </c>
      <c r="D14" s="55">
        <v>0.1280324165551455</v>
      </c>
      <c r="E14" s="55">
        <v>0.1280324165551455</v>
      </c>
      <c r="F14" s="55">
        <v>0.1280324165551455</v>
      </c>
    </row>
    <row r="15" spans="1:8" ht="15.75" customHeight="1" x14ac:dyDescent="0.2">
      <c r="B15" s="19" t="s">
        <v>102</v>
      </c>
      <c r="C15" s="101">
        <v>0.19235907119727941</v>
      </c>
      <c r="D15" s="101">
        <v>0.19235907119727941</v>
      </c>
      <c r="E15" s="101">
        <v>0.19235907119727941</v>
      </c>
      <c r="F15" s="101">
        <v>0.19235907119727941</v>
      </c>
    </row>
    <row r="16" spans="1:8" ht="15.75" customHeight="1" x14ac:dyDescent="0.2">
      <c r="B16" s="19" t="s">
        <v>2</v>
      </c>
      <c r="C16" s="101">
        <v>2.5857247996236891E-2</v>
      </c>
      <c r="D16" s="101">
        <v>2.5857247996236891E-2</v>
      </c>
      <c r="E16" s="101">
        <v>2.5857247996236891E-2</v>
      </c>
      <c r="F16" s="101">
        <v>2.5857247996236891E-2</v>
      </c>
    </row>
    <row r="17" spans="1:8" ht="15.75" customHeight="1" x14ac:dyDescent="0.2">
      <c r="B17" s="19" t="s">
        <v>90</v>
      </c>
      <c r="C17" s="101">
        <v>2.3081972134323132E-3</v>
      </c>
      <c r="D17" s="101">
        <v>2.3081972134323132E-3</v>
      </c>
      <c r="E17" s="101">
        <v>2.3081972134323132E-3</v>
      </c>
      <c r="F17" s="101">
        <v>2.3081972134323132E-3</v>
      </c>
    </row>
    <row r="18" spans="1:8" ht="15.75" customHeight="1" x14ac:dyDescent="0.2">
      <c r="B18" s="19" t="s">
        <v>3</v>
      </c>
      <c r="C18" s="101">
        <v>0.15287940179612139</v>
      </c>
      <c r="D18" s="101">
        <v>0.15287940179612139</v>
      </c>
      <c r="E18" s="101">
        <v>0.15287940179612139</v>
      </c>
      <c r="F18" s="101">
        <v>0.15287940179612139</v>
      </c>
    </row>
    <row r="19" spans="1:8" ht="15.75" customHeight="1" x14ac:dyDescent="0.2">
      <c r="B19" s="19" t="s">
        <v>101</v>
      </c>
      <c r="C19" s="101">
        <v>1.7496888305529552E-2</v>
      </c>
      <c r="D19" s="101">
        <v>1.7496888305529552E-2</v>
      </c>
      <c r="E19" s="101">
        <v>1.7496888305529552E-2</v>
      </c>
      <c r="F19" s="101">
        <v>1.7496888305529552E-2</v>
      </c>
    </row>
    <row r="20" spans="1:8" ht="15.75" customHeight="1" x14ac:dyDescent="0.2">
      <c r="B20" s="19" t="s">
        <v>79</v>
      </c>
      <c r="C20" s="101">
        <v>2.8749962326587459E-2</v>
      </c>
      <c r="D20" s="101">
        <v>2.8749962326587459E-2</v>
      </c>
      <c r="E20" s="101">
        <v>2.8749962326587459E-2</v>
      </c>
      <c r="F20" s="101">
        <v>2.8749962326587459E-2</v>
      </c>
    </row>
    <row r="21" spans="1:8" ht="15.75" customHeight="1" x14ac:dyDescent="0.2">
      <c r="B21" s="19" t="s">
        <v>88</v>
      </c>
      <c r="C21" s="101">
        <v>0.1062386026628574</v>
      </c>
      <c r="D21" s="101">
        <v>0.1062386026628574</v>
      </c>
      <c r="E21" s="101">
        <v>0.1062386026628574</v>
      </c>
      <c r="F21" s="101">
        <v>0.1062386026628574</v>
      </c>
    </row>
    <row r="22" spans="1:8" ht="15.75" customHeight="1" x14ac:dyDescent="0.2">
      <c r="B22" s="19" t="s">
        <v>99</v>
      </c>
      <c r="C22" s="101">
        <v>0.3460782119468101</v>
      </c>
      <c r="D22" s="101">
        <v>0.3460782119468101</v>
      </c>
      <c r="E22" s="101">
        <v>0.3460782119468101</v>
      </c>
      <c r="F22" s="101">
        <v>0.3460782119468101</v>
      </c>
    </row>
    <row r="23" spans="1:8" ht="15.75" customHeight="1" x14ac:dyDescent="0.2">
      <c r="B23" s="27" t="s">
        <v>60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8.6116069000000003E-2</v>
      </c>
    </row>
    <row r="27" spans="1:8" ht="15.75" customHeight="1" x14ac:dyDescent="0.2">
      <c r="B27" s="19" t="s">
        <v>89</v>
      </c>
      <c r="C27" s="101">
        <v>8.4963420000000005E-3</v>
      </c>
    </row>
    <row r="28" spans="1:8" ht="15.75" customHeight="1" x14ac:dyDescent="0.2">
      <c r="B28" s="19" t="s">
        <v>103</v>
      </c>
      <c r="C28" s="101">
        <v>0.155313541</v>
      </c>
    </row>
    <row r="29" spans="1:8" ht="15.75" customHeight="1" x14ac:dyDescent="0.2">
      <c r="B29" s="19" t="s">
        <v>86</v>
      </c>
      <c r="C29" s="101">
        <v>0.16740253699999999</v>
      </c>
    </row>
    <row r="30" spans="1:8" ht="15.75" customHeight="1" x14ac:dyDescent="0.2">
      <c r="B30" s="19" t="s">
        <v>4</v>
      </c>
      <c r="C30" s="101">
        <v>0.104102105</v>
      </c>
    </row>
    <row r="31" spans="1:8" ht="15.75" customHeight="1" x14ac:dyDescent="0.2">
      <c r="B31" s="19" t="s">
        <v>80</v>
      </c>
      <c r="C31" s="101">
        <v>0.108491529</v>
      </c>
    </row>
    <row r="32" spans="1:8" ht="15.75" customHeight="1" x14ac:dyDescent="0.2">
      <c r="B32" s="19" t="s">
        <v>85</v>
      </c>
      <c r="C32" s="101">
        <v>1.8703009999999999E-2</v>
      </c>
    </row>
    <row r="33" spans="2:3" ht="15.75" customHeight="1" x14ac:dyDescent="0.2">
      <c r="B33" s="19" t="s">
        <v>100</v>
      </c>
      <c r="C33" s="101">
        <v>8.4263411999999996E-2</v>
      </c>
    </row>
    <row r="34" spans="2:3" ht="15.75" customHeight="1" x14ac:dyDescent="0.2">
      <c r="B34" s="19" t="s">
        <v>87</v>
      </c>
      <c r="C34" s="101">
        <v>0.267111455</v>
      </c>
    </row>
    <row r="35" spans="2:3" ht="15.75" customHeight="1" x14ac:dyDescent="0.2">
      <c r="B35" s="27" t="s">
        <v>60</v>
      </c>
      <c r="C35" s="48">
        <f>SUM(C26:C34)</f>
        <v>0.99999999999999989</v>
      </c>
    </row>
  </sheetData>
  <sheetProtection algorithmName="SHA-512" hashValue="JG+dxMwI1A/CtPmftFJwmVpR/QE6ZMryel3raA5hOtjenPrEDCMLhcs+p+c0+1FaSCWnkzX7CMhwahmZSeqBmA==" saltValue="FCeHQ/rkdgMnwEd/9n5aP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0.3694370337086067</v>
      </c>
      <c r="D2" s="52">
        <f>IFERROR(1-_xlfn.NORM.DIST(_xlfn.NORM.INV(SUM(D4:D5), 0, 1) + 1, 0, 1, TRUE), "")</f>
        <v>0.3694370337086067</v>
      </c>
      <c r="E2" s="52">
        <f>IFERROR(1-_xlfn.NORM.DIST(_xlfn.NORM.INV(SUM(E4:E5), 0, 1) + 1, 0, 1, TRUE), "")</f>
        <v>0.22349275112736677</v>
      </c>
      <c r="F2" s="52">
        <f>IFERROR(1-_xlfn.NORM.DIST(_xlfn.NORM.INV(SUM(F4:F5), 0, 1) + 1, 0, 1, TRUE), "")</f>
        <v>0.11005652191185278</v>
      </c>
      <c r="G2" s="52">
        <f>IFERROR(1-_xlfn.NORM.DIST(_xlfn.NORM.INV(SUM(G4:G5), 0, 1) + 1, 0, 1, TRUE), "")</f>
        <v>9.1052642720718113E-2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0.37806678337284494</v>
      </c>
      <c r="D3" s="52">
        <f>IFERROR(_xlfn.NORM.DIST(_xlfn.NORM.INV(SUM(D4:D5), 0, 1) + 1, 0, 1, TRUE) - SUM(D4:D5), "")</f>
        <v>0.37806678337284494</v>
      </c>
      <c r="E3" s="52">
        <f>IFERROR(_xlfn.NORM.DIST(_xlfn.NORM.INV(SUM(E4:E5), 0, 1) + 1, 0, 1, TRUE) - SUM(E4:E5), "")</f>
        <v>0.37116759061228721</v>
      </c>
      <c r="F3" s="52">
        <f>IFERROR(_xlfn.NORM.DIST(_xlfn.NORM.INV(SUM(F4:F5), 0, 1) + 1, 0, 1, TRUE) - SUM(F4:F5), "")</f>
        <v>0.3004556870267463</v>
      </c>
      <c r="G3" s="52">
        <f>IFERROR(_xlfn.NORM.DIST(_xlfn.NORM.INV(SUM(G4:G5), 0, 1) + 1, 0, 1, TRUE) - SUM(G4:G5), "")</f>
        <v>0.27802363906524685</v>
      </c>
    </row>
    <row r="4" spans="1:15" ht="15.75" customHeight="1" x14ac:dyDescent="0.2">
      <c r="B4" s="5" t="s">
        <v>110</v>
      </c>
      <c r="C4" s="45">
        <v>0.18748641014099099</v>
      </c>
      <c r="D4" s="53">
        <v>0.18748641014099099</v>
      </c>
      <c r="E4" s="53">
        <v>0.27525392174720797</v>
      </c>
      <c r="F4" s="53">
        <v>0.35458013415336598</v>
      </c>
      <c r="G4" s="53">
        <v>0.32260391116142301</v>
      </c>
    </row>
    <row r="5" spans="1:15" ht="15.75" customHeight="1" x14ac:dyDescent="0.2">
      <c r="B5" s="5" t="s">
        <v>106</v>
      </c>
      <c r="C5" s="45">
        <v>6.5009772777557401E-2</v>
      </c>
      <c r="D5" s="53">
        <v>6.5009772777557401E-2</v>
      </c>
      <c r="E5" s="53">
        <v>0.13008573651313801</v>
      </c>
      <c r="F5" s="53">
        <v>0.234907656908035</v>
      </c>
      <c r="G5" s="53">
        <v>0.30831980705261203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0.77116370779388921</v>
      </c>
      <c r="D8" s="52">
        <f>IFERROR(1-_xlfn.NORM.DIST(_xlfn.NORM.INV(SUM(D10:D11), 0, 1) + 1, 0, 1, TRUE), "")</f>
        <v>0.77116370779388921</v>
      </c>
      <c r="E8" s="52">
        <f>IFERROR(1-_xlfn.NORM.DIST(_xlfn.NORM.INV(SUM(E10:E11), 0, 1) + 1, 0, 1, TRUE), "")</f>
        <v>0.60857382999431153</v>
      </c>
      <c r="F8" s="52">
        <f>IFERROR(1-_xlfn.NORM.DIST(_xlfn.NORM.INV(SUM(F10:F11), 0, 1) + 1, 0, 1, TRUE), "")</f>
        <v>0.6569271555204802</v>
      </c>
      <c r="G8" s="52">
        <f>IFERROR(1-_xlfn.NORM.DIST(_xlfn.NORM.INV(SUM(G10:G11), 0, 1) + 1, 0, 1, TRUE), "")</f>
        <v>0.80110057686825753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0.18814194089806308</v>
      </c>
      <c r="D9" s="52">
        <f>IFERROR(_xlfn.NORM.DIST(_xlfn.NORM.INV(SUM(D10:D11), 0, 1) + 1, 0, 1, TRUE) - SUM(D10:D11), "")</f>
        <v>0.18814194089806308</v>
      </c>
      <c r="E9" s="52">
        <f>IFERROR(_xlfn.NORM.DIST(_xlfn.NORM.INV(SUM(E10:E11), 0, 1) + 1, 0, 1, TRUE) - SUM(E10:E11), "")</f>
        <v>0.29037837660242061</v>
      </c>
      <c r="F9" s="52">
        <f>IFERROR(_xlfn.NORM.DIST(_xlfn.NORM.INV(SUM(F10:F11), 0, 1) + 1, 0, 1, TRUE) - SUM(F10:F11), "")</f>
        <v>0.26292699090792598</v>
      </c>
      <c r="G9" s="52">
        <f>IFERROR(_xlfn.NORM.DIST(_xlfn.NORM.INV(SUM(G10:G11), 0, 1) + 1, 0, 1, TRUE) - SUM(G10:G11), "")</f>
        <v>0.1664212857242906</v>
      </c>
    </row>
    <row r="10" spans="1:15" ht="15.75" customHeight="1" x14ac:dyDescent="0.2">
      <c r="B10" s="5" t="s">
        <v>107</v>
      </c>
      <c r="C10" s="45">
        <v>3.1600162386894198E-2</v>
      </c>
      <c r="D10" s="53">
        <v>3.1600162386894198E-2</v>
      </c>
      <c r="E10" s="53">
        <v>8.0724135041236891E-2</v>
      </c>
      <c r="F10" s="53">
        <v>7.2385542094707503E-2</v>
      </c>
      <c r="G10" s="53">
        <v>2.5434736162424101E-2</v>
      </c>
    </row>
    <row r="11" spans="1:15" ht="15.75" customHeight="1" x14ac:dyDescent="0.2">
      <c r="B11" s="5" t="s">
        <v>119</v>
      </c>
      <c r="C11" s="45">
        <v>9.0941889211535003E-3</v>
      </c>
      <c r="D11" s="53">
        <v>9.0941889211535003E-3</v>
      </c>
      <c r="E11" s="53">
        <v>2.0323658362031E-2</v>
      </c>
      <c r="F11" s="53">
        <v>7.7603114768863002E-3</v>
      </c>
      <c r="G11" s="53">
        <v>7.0434012450277996E-3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0.85983660949999996</v>
      </c>
      <c r="D14" s="54">
        <v>0.842952287568</v>
      </c>
      <c r="E14" s="54">
        <v>0.842952287568</v>
      </c>
      <c r="F14" s="54">
        <v>0.53347847495900003</v>
      </c>
      <c r="G14" s="54">
        <v>0.53347847495900003</v>
      </c>
      <c r="H14" s="45">
        <v>0.309</v>
      </c>
      <c r="I14" s="55">
        <v>0.309</v>
      </c>
      <c r="J14" s="55">
        <v>0.309</v>
      </c>
      <c r="K14" s="55">
        <v>0.309</v>
      </c>
      <c r="L14" s="45">
        <v>0.26200000000000001</v>
      </c>
      <c r="M14" s="55">
        <v>0.26200000000000001</v>
      </c>
      <c r="N14" s="55">
        <v>0.26200000000000001</v>
      </c>
      <c r="O14" s="55">
        <v>0.26200000000000001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0.46370558432030257</v>
      </c>
      <c r="D15" s="52">
        <f t="shared" si="0"/>
        <v>0.45459995392398461</v>
      </c>
      <c r="E15" s="52">
        <f t="shared" si="0"/>
        <v>0.45459995392398461</v>
      </c>
      <c r="F15" s="52">
        <f t="shared" si="0"/>
        <v>0.28770227415301397</v>
      </c>
      <c r="G15" s="52">
        <f t="shared" si="0"/>
        <v>0.28770227415301397</v>
      </c>
      <c r="H15" s="52">
        <f t="shared" si="0"/>
        <v>0.16664215500000001</v>
      </c>
      <c r="I15" s="52">
        <f t="shared" si="0"/>
        <v>0.16664215500000001</v>
      </c>
      <c r="J15" s="52">
        <f t="shared" si="0"/>
        <v>0.16664215500000001</v>
      </c>
      <c r="K15" s="52">
        <f t="shared" si="0"/>
        <v>0.16664215500000001</v>
      </c>
      <c r="L15" s="52">
        <f t="shared" si="0"/>
        <v>0.14129529000000002</v>
      </c>
      <c r="M15" s="52">
        <f t="shared" si="0"/>
        <v>0.14129529000000002</v>
      </c>
      <c r="N15" s="52">
        <f t="shared" si="0"/>
        <v>0.14129529000000002</v>
      </c>
      <c r="O15" s="52">
        <f t="shared" si="0"/>
        <v>0.14129529000000002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R095CUxCP9z8M3Rtg2b8fBAa9/68//RUb2vkRwwbCc0vDI8Leu8NxLuY1NK7BhWe2ny4aE4c4Y8lQzpxy5Yo2Q==" saltValue="WobATOgwo8yeeZfSJQj5N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0.94560891389846802</v>
      </c>
      <c r="D2" s="53">
        <v>0.80849019999999994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7.6427930034697099E-3</v>
      </c>
      <c r="D3" s="53">
        <v>7.9234600000000002E-2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1.2001907452940899E-2</v>
      </c>
      <c r="D4" s="53">
        <v>8.9781980000000011E-2</v>
      </c>
      <c r="E4" s="53">
        <v>0.97984898090362504</v>
      </c>
      <c r="F4" s="53">
        <v>0.89437329769134488</v>
      </c>
      <c r="G4" s="53">
        <v>0</v>
      </c>
    </row>
    <row r="5" spans="1:7" x14ac:dyDescent="0.2">
      <c r="B5" s="3" t="s">
        <v>125</v>
      </c>
      <c r="C5" s="52">
        <v>3.4746389836072901E-2</v>
      </c>
      <c r="D5" s="52">
        <v>2.2493228316307099E-2</v>
      </c>
      <c r="E5" s="52">
        <f>1-SUM(E2:E4)</f>
        <v>2.0151019096374956E-2</v>
      </c>
      <c r="F5" s="52">
        <f>1-SUM(F2:F4)</f>
        <v>0.10562670230865512</v>
      </c>
      <c r="G5" s="52">
        <f>1-SUM(G2:G4)</f>
        <v>1</v>
      </c>
    </row>
  </sheetData>
  <sheetProtection algorithmName="SHA-512" hashValue="OJsm6YDbS3nXpyJm/RlY9BEkOdRKJ6PWSc3hoKRyn0Duz6gt/bXBq+7S3PZLfLwLYVap1SORyPft14b1Od/Rag==" saltValue="g6AOZMFuVuYx0RXvKutgd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Gd/ZTXpRUvJnPNYR7yW6zN4xehdLmsoxf6F3zE3pZ6vcLEE01kuAuF7hp+QpoRnfjx/x//uKWSXVy94BR6sEgQ==" saltValue="iuQLTjRqhBUo217LE95Gc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TVS+hENLDOgX3lXI9T0NiOtRRhFM6rGPU9tteuSGzMFOLMyH540hYDrN/YvT3AliHApKQd+YjuGAZKEW8q17kQ==" saltValue="q7AgL4O9JbB513FWvbBRL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K+d+WZnZh6MAKFde3U3hkUEWlSRe1SqPhf0dvekkWHEpYZ0TXYpT+RdviUTn0utriotY9McQGbjHbWz4Rdwp9g==" saltValue="BRBDWz8LoGHH1vGnAlSpT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qrIiGErt40LTsg+BT7LOvyUyzlwgRLy1e7NIYkC/QFUwItbdF/J0AyY/hWDNNyHU5mcDXl5K+yxGTC9Hzq02Gg==" saltValue="GdFnsEYX4gUz6fnciDY8+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2023-01-25T11:17:12Z</dcterms:modified>
</cp:coreProperties>
</file>