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11D4C0A-B04E-44FF-89DB-30FEA3B4AA4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I39" i="2"/>
  <c r="H39" i="2"/>
  <c r="G39" i="2"/>
  <c r="H38" i="2"/>
  <c r="I38" i="2" s="1"/>
  <c r="G38" i="2"/>
  <c r="A30" i="2"/>
  <c r="A29" i="2"/>
  <c r="A26" i="2"/>
  <c r="A24" i="2"/>
  <c r="A21" i="2"/>
  <c r="A18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1" i="2" s="1"/>
  <c r="C33" i="1"/>
  <c r="C20" i="1"/>
  <c r="A22" i="2" l="1"/>
  <c r="A34" i="2"/>
  <c r="A32" i="2"/>
  <c r="I10" i="2"/>
  <c r="A37" i="2"/>
  <c r="A3" i="2"/>
  <c r="A38" i="2"/>
  <c r="I3" i="2"/>
  <c r="A13" i="2"/>
  <c r="A39" i="2"/>
  <c r="A14" i="2"/>
  <c r="I5" i="2"/>
  <c r="A16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<sst xmlns="http://schemas.openxmlformats.org/spreadsheetml/2006/main" count="2092" uniqueCount="341">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</sst>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1932720.453125</v>
      </c>
    </row>
    <row r="8" spans="1:3" ht="15" customHeight="1" x14ac:dyDescent="0.2">
      <c r="B8" s="5" t="s">
        <v>44</v>
      </c>
      <c r="C8" s="44">
        <v>0.495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0.39810878753662099</v>
      </c>
    </row>
    <row r="11" spans="1:3" ht="15" customHeight="1" x14ac:dyDescent="0.2">
      <c r="B11" s="5" t="s">
        <v>49</v>
      </c>
      <c r="C11" s="45">
        <v>0.58700000000000008</v>
      </c>
    </row>
    <row r="12" spans="1:3" ht="15" customHeight="1" x14ac:dyDescent="0.2">
      <c r="B12" s="5" t="s">
        <v>41</v>
      </c>
      <c r="C12" s="45">
        <v>0.23300000000000001</v>
      </c>
    </row>
    <row r="13" spans="1:3" ht="15" customHeight="1" x14ac:dyDescent="0.2">
      <c r="B13" s="5" t="s">
        <v>62</v>
      </c>
      <c r="C13" s="45">
        <v>0.755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8.9200000000000002E-2</v>
      </c>
    </row>
    <row r="24" spans="1:3" ht="15" customHeight="1" x14ac:dyDescent="0.2">
      <c r="B24" s="15" t="s">
        <v>46</v>
      </c>
      <c r="C24" s="45">
        <v>0.50560000000000005</v>
      </c>
    </row>
    <row r="25" spans="1:3" ht="15" customHeight="1" x14ac:dyDescent="0.2">
      <c r="B25" s="15" t="s">
        <v>47</v>
      </c>
      <c r="C25" s="45">
        <v>0.33439999999999998</v>
      </c>
    </row>
    <row r="26" spans="1:3" ht="15" customHeight="1" x14ac:dyDescent="0.2">
      <c r="B26" s="15" t="s">
        <v>48</v>
      </c>
      <c r="C26" s="45">
        <v>7.0800000000000002E-2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0.209468163047421</v>
      </c>
    </row>
    <row r="30" spans="1:3" ht="14.25" customHeight="1" x14ac:dyDescent="0.2">
      <c r="B30" s="25" t="s">
        <v>63</v>
      </c>
      <c r="C30" s="99">
        <v>4.0943839475345287E-2</v>
      </c>
    </row>
    <row r="31" spans="1:3" ht="14.25" customHeight="1" x14ac:dyDescent="0.2">
      <c r="B31" s="25" t="s">
        <v>10</v>
      </c>
      <c r="C31" s="99">
        <v>8.3793586333178793E-2</v>
      </c>
    </row>
    <row r="32" spans="1:3" ht="14.25" customHeight="1" x14ac:dyDescent="0.2">
      <c r="B32" s="25" t="s">
        <v>11</v>
      </c>
      <c r="C32" s="99">
        <v>0.66579441114405502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30.558914111083901</v>
      </c>
    </row>
    <row r="38" spans="1:5" ht="15" customHeight="1" x14ac:dyDescent="0.2">
      <c r="B38" s="11" t="s">
        <v>35</v>
      </c>
      <c r="C38" s="43">
        <v>59.001273580197001</v>
      </c>
      <c r="D38" s="12"/>
      <c r="E38" s="13"/>
    </row>
    <row r="39" spans="1:5" ht="15" customHeight="1" x14ac:dyDescent="0.2">
      <c r="B39" s="11" t="s">
        <v>61</v>
      </c>
      <c r="C39" s="43">
        <v>90.286429138550403</v>
      </c>
      <c r="D39" s="12"/>
      <c r="E39" s="12"/>
    </row>
    <row r="40" spans="1:5" ht="15" customHeight="1" x14ac:dyDescent="0.2">
      <c r="B40" s="11" t="s">
        <v>36</v>
      </c>
      <c r="C40" s="100">
        <v>3.97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20.344268599999999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1.69611E-2</v>
      </c>
      <c r="D45" s="12"/>
    </row>
    <row r="46" spans="1:5" ht="15.75" customHeight="1" x14ac:dyDescent="0.2">
      <c r="B46" s="11" t="s">
        <v>51</v>
      </c>
      <c r="C46" s="45">
        <v>8.8576099999999991E-2</v>
      </c>
      <c r="D46" s="12"/>
    </row>
    <row r="47" spans="1:5" ht="15.75" customHeight="1" x14ac:dyDescent="0.2">
      <c r="B47" s="11" t="s">
        <v>59</v>
      </c>
      <c r="C47" s="45">
        <v>0.24091940000000001</v>
      </c>
      <c r="D47" s="12"/>
      <c r="E47" s="13"/>
    </row>
    <row r="48" spans="1:5" ht="15" customHeight="1" x14ac:dyDescent="0.2">
      <c r="B48" s="11" t="s">
        <v>58</v>
      </c>
      <c r="C48" s="46">
        <v>0.65354339999999989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0.41818299999999992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0.16890917</v>
      </c>
    </row>
    <row r="63" spans="1:4" ht="15.75" customHeight="1" x14ac:dyDescent="0.2">
      <c r="A63" s="4"/>
    </row>
  </sheetData>
  <sheetProtection algorithmName="SHA-512" hashValue="dw+IyTGHgGQieqAIAPD+SvP9FsT76ftSjnyxZ4MoIkOo/0Y+PXhf4l4dPZI+X+xq3BI5spDufnA42uSoBH/I/Q==" saltValue="3MpzyKmBMrCk/1x9LNa7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0.42237855388427997</v>
      </c>
      <c r="C2" s="98">
        <v>0.95</v>
      </c>
      <c r="D2" s="56">
        <v>36.632258166992372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42.492624238472807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78.944041068564843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0.26214644174959462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0.11991425804596</v>
      </c>
      <c r="C10" s="98">
        <v>0.95</v>
      </c>
      <c r="D10" s="56">
        <v>13.5103361384934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0.11991425804596</v>
      </c>
      <c r="C11" s="98">
        <v>0.95</v>
      </c>
      <c r="D11" s="56">
        <v>13.5103361384934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0.11991425804596</v>
      </c>
      <c r="C12" s="98">
        <v>0.95</v>
      </c>
      <c r="D12" s="56">
        <v>13.5103361384934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0.11991425804596</v>
      </c>
      <c r="C13" s="98">
        <v>0.95</v>
      </c>
      <c r="D13" s="56">
        <v>13.5103361384934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0.11991425804596</v>
      </c>
      <c r="C14" s="98">
        <v>0.95</v>
      </c>
      <c r="D14" s="56">
        <v>13.5103361384934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0.11991425804596</v>
      </c>
      <c r="C15" s="98">
        <v>0.95</v>
      </c>
      <c r="D15" s="56">
        <v>13.5103361384934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0.24957385245606781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0.79271900000000006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1.920909267166234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1.920909267166234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0.83885260000000006</v>
      </c>
      <c r="C21" s="98">
        <v>0.95</v>
      </c>
      <c r="D21" s="56">
        <v>2.660933893201082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23.038760198171971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4.4426820703529186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0.25824706430450001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7.034960607896E-2</v>
      </c>
      <c r="C27" s="98">
        <v>0.95</v>
      </c>
      <c r="D27" s="56">
        <v>19.51310336956082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0.164529205701784</v>
      </c>
      <c r="C29" s="98">
        <v>0.95</v>
      </c>
      <c r="D29" s="56">
        <v>64.812241154722187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0.72392879504544738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1E-3</v>
      </c>
      <c r="C32" s="98">
        <v>0.95</v>
      </c>
      <c r="D32" s="56">
        <v>0.48179068639555001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0.31415670000000001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0.91997669999999998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4.3114410000000013E-2</v>
      </c>
      <c r="C38" s="98">
        <v>0.95</v>
      </c>
      <c r="D38" s="56">
        <v>2.654961354727436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0.39793927322816203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+C8mtIwn4xO+Naj1paeC5Am5yW0zVI1c4Y2cd1WzDZgheJYnQwRrdcQcQeE1MUJfLg9PRM5dEisMGla2pYIt7Q==" saltValue="TI0g66VjXHBetOo6dIbR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ufZzgJfHQg5A1XEQBSDbgvOywdhi/zp+tSVGmp+VEQJJsSPLrstBWjZx4w+J6uQrQNtiSVyTgAL+DOq+riFVA==" saltValue="IXNTggmOqPgXtdoUrJph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8zyApxN1y1H5jTnplxfOV/LkhXZ4UfuN1eLXJkb5Mt+UcHXm0d961EnxokwTRPBz3+W5MTojIN7FiVZKonHKWQ==" saltValue="M5BAKqbaLvMghn/cgNOI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0.12469906280000001</v>
      </c>
      <c r="C3" s="21">
        <f>frac_mam_1_5months * 2.6</f>
        <v>0.12469906280000001</v>
      </c>
      <c r="D3" s="21">
        <f>frac_mam_6_11months * 2.6</f>
        <v>0.19031066860000001</v>
      </c>
      <c r="E3" s="21">
        <f>frac_mam_12_23months * 2.6</f>
        <v>0.14130527580000002</v>
      </c>
      <c r="F3" s="21">
        <f>frac_mam_24_59months * 2.6</f>
        <v>6.4660231999999998E-2</v>
      </c>
    </row>
    <row r="4" spans="1:6" ht="15.75" customHeight="1" x14ac:dyDescent="0.2">
      <c r="A4" s="3" t="s">
        <v>207</v>
      </c>
      <c r="B4" s="21">
        <f>frac_sam_1month * 2.6</f>
        <v>4.6477126800000004E-2</v>
      </c>
      <c r="C4" s="21">
        <f>frac_sam_1_5months * 2.6</f>
        <v>4.6477126800000004E-2</v>
      </c>
      <c r="D4" s="21">
        <f>frac_sam_6_11months * 2.6</f>
        <v>5.2199232800000002E-2</v>
      </c>
      <c r="E4" s="21">
        <f>frac_sam_12_23months * 2.6</f>
        <v>4.6420766600000003E-2</v>
      </c>
      <c r="F4" s="21">
        <f>frac_sam_24_59months * 2.6</f>
        <v>1.238923036E-2</v>
      </c>
    </row>
  </sheetData>
  <sheetProtection algorithmName="SHA-512" hashValue="EKoVv1LZTo/ciSiASvi+R6VdoMAB7BhuS88jpUvn48fG2IXZX3O8oGk5drq/xwhipMo2j2NDgbUEMCIAOm3gNg==" saltValue="zun7fXY57hudaGYr8k1O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0.495</v>
      </c>
      <c r="E2" s="60">
        <f>food_insecure</f>
        <v>0.495</v>
      </c>
      <c r="F2" s="60">
        <f>food_insecure</f>
        <v>0.495</v>
      </c>
      <c r="G2" s="60">
        <f>food_insecure</f>
        <v>0.495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0.495</v>
      </c>
      <c r="F5" s="60">
        <f>food_insecure</f>
        <v>0.495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0.495</v>
      </c>
      <c r="F8" s="60">
        <f>food_insecure</f>
        <v>0.495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0.495</v>
      </c>
      <c r="F9" s="60">
        <f>food_insecure</f>
        <v>0.495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0.23300000000000001</v>
      </c>
      <c r="E10" s="60">
        <f>IF(ISBLANK(comm_deliv), frac_children_health_facility,1)</f>
        <v>0.23300000000000001</v>
      </c>
      <c r="F10" s="60">
        <f>IF(ISBLANK(comm_deliv), frac_children_health_facility,1)</f>
        <v>0.23300000000000001</v>
      </c>
      <c r="G10" s="60">
        <f>IF(ISBLANK(comm_deliv), frac_children_health_facility,1)</f>
        <v>0.23300000000000001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0.495</v>
      </c>
      <c r="I15" s="60">
        <f>food_insecure</f>
        <v>0.495</v>
      </c>
      <c r="J15" s="60">
        <f>food_insecure</f>
        <v>0.495</v>
      </c>
      <c r="K15" s="60">
        <f>food_insecure</f>
        <v>0.495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0.58700000000000008</v>
      </c>
      <c r="I18" s="60">
        <f>frac_PW_health_facility</f>
        <v>0.58700000000000008</v>
      </c>
      <c r="J18" s="60">
        <f>frac_PW_health_facility</f>
        <v>0.58700000000000008</v>
      </c>
      <c r="K18" s="60">
        <f>frac_PW_health_facility</f>
        <v>0.58700000000000008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0.755</v>
      </c>
      <c r="M24" s="60">
        <f>famplan_unmet_need</f>
        <v>0.755</v>
      </c>
      <c r="N24" s="60">
        <f>famplan_unmet_need</f>
        <v>0.755</v>
      </c>
      <c r="O24" s="60">
        <f>famplan_unmet_need</f>
        <v>0.755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0.35749328564262395</v>
      </c>
      <c r="M25" s="60">
        <f>(1-food_insecure)*(0.49)+food_insecure*(0.7)</f>
        <v>0.59394999999999998</v>
      </c>
      <c r="N25" s="60">
        <f>(1-food_insecure)*(0.49)+food_insecure*(0.7)</f>
        <v>0.59394999999999998</v>
      </c>
      <c r="O25" s="60">
        <f>(1-food_insecure)*(0.49)+food_insecure*(0.7)</f>
        <v>0.59394999999999998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0.15321140813255313</v>
      </c>
      <c r="M26" s="60">
        <f>(1-food_insecure)*(0.21)+food_insecure*(0.3)</f>
        <v>0.25455</v>
      </c>
      <c r="N26" s="60">
        <f>(1-food_insecure)*(0.21)+food_insecure*(0.3)</f>
        <v>0.25455</v>
      </c>
      <c r="O26" s="60">
        <f>(1-food_insecure)*(0.21)+food_insecure*(0.3)</f>
        <v>0.25455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9.118651868820192E-2</v>
      </c>
      <c r="M27" s="60">
        <f>(1-food_insecure)*(0.3)</f>
        <v>0.1515</v>
      </c>
      <c r="N27" s="60">
        <f>(1-food_insecure)*(0.3)</f>
        <v>0.1515</v>
      </c>
      <c r="O27" s="60">
        <f>(1-food_insecure)*(0.3)</f>
        <v>0.1515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0.39810878753662099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J2Vl4+F5hid89JMCenAOm73B0dn4M4+9krSgn+4TMhuFGvPrrA1Y7XpVzMLky6+tAdphLnok8vAWo6G2QhiyA==" saltValue="BAKcx6uT5OTry3HzOuox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k1cc8tdLBw9NvNK5oZOI1O+MMtrmu99WIUuSA8J1LCzEs+ZLVYsiPgLYEUm9snWXCV7ZcGY810RnrTz/hLoKlw==" saltValue="OjIYC9yWNKgYZIbefpYdn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9w6z3oD7Dp9FjrQJhNklWEs/fxz+CHLGl9VpQuCLo3jFyxxZomTwDyZFLilz3gkCegvRei5WsBkL2cbHLgCMw==" saltValue="w3xuYhly7wRnpk0Ztklb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dEpl/Cvqa6ec8poJo4e1x90YDbsntCYbElZzS0WyuwDwSE2JpgCGLcpYKhRciOev1cm4aV0yJu9B6ZOjD2hfQ==" saltValue="y7FyDZTH9J7QxSCfO3O/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5tL6jTav7oQ2EZoQBiiDO4ANY8dQVbctAD6FXX7H9TWRAv02RjknpYxDVUoU8dTBkemOzqYGzULt5PNa2gcsA==" saltValue="+XW0YxSUikmh/q76f4o2J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SukxRyuegrrfOBRI2vY36I9INr4z5oLcZx4n2mt8Y0/HD9ewx95rolJCE0on85cnR2IrTXZ9B7vGH164iVt9g==" saltValue="/0d/MsfvRUomQxBAeEUVb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436999.98</v>
      </c>
      <c r="C2" s="49">
        <v>654000</v>
      </c>
      <c r="D2" s="49">
        <v>1052000</v>
      </c>
      <c r="E2" s="49">
        <v>745000</v>
      </c>
      <c r="F2" s="49">
        <v>516000</v>
      </c>
      <c r="G2" s="17">
        <f t="shared" ref="G2:G11" si="0">C2+D2+E2+F2</f>
        <v>2967000</v>
      </c>
      <c r="H2" s="17">
        <f t="shared" ref="H2:H11" si="1">(B2 + stillbirth*B2/(1000-stillbirth))/(1-abortion)</f>
        <v>506903.4666432988</v>
      </c>
      <c r="I2" s="17">
        <f t="shared" ref="I2:I11" si="2">G2-H2</f>
        <v>2460096.533356701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444095.25160000002</v>
      </c>
      <c r="C3" s="50">
        <v>672000</v>
      </c>
      <c r="D3" s="50">
        <v>1082000</v>
      </c>
      <c r="E3" s="50">
        <v>770000</v>
      </c>
      <c r="F3" s="50">
        <v>532000</v>
      </c>
      <c r="G3" s="17">
        <f t="shared" si="0"/>
        <v>3056000</v>
      </c>
      <c r="H3" s="17">
        <f t="shared" si="1"/>
        <v>515133.71363510814</v>
      </c>
      <c r="I3" s="17">
        <f t="shared" si="2"/>
        <v>2540866.286364892</v>
      </c>
    </row>
    <row r="4" spans="1:9" ht="15.75" customHeight="1" x14ac:dyDescent="0.2">
      <c r="A4" s="5">
        <f t="shared" si="3"/>
        <v>2023</v>
      </c>
      <c r="B4" s="49">
        <v>451125.67680000002</v>
      </c>
      <c r="C4" s="50">
        <v>690000</v>
      </c>
      <c r="D4" s="50">
        <v>1112000</v>
      </c>
      <c r="E4" s="50">
        <v>795000</v>
      </c>
      <c r="F4" s="50">
        <v>550000</v>
      </c>
      <c r="G4" s="17">
        <f t="shared" si="0"/>
        <v>3147000</v>
      </c>
      <c r="H4" s="17">
        <f t="shared" si="1"/>
        <v>523288.7412528586</v>
      </c>
      <c r="I4" s="17">
        <f t="shared" si="2"/>
        <v>2623711.2587471413</v>
      </c>
    </row>
    <row r="5" spans="1:9" ht="15.75" customHeight="1" x14ac:dyDescent="0.2">
      <c r="A5" s="5">
        <f t="shared" si="3"/>
        <v>2024</v>
      </c>
      <c r="B5" s="49">
        <v>458085.90659999999</v>
      </c>
      <c r="C5" s="50">
        <v>709000</v>
      </c>
      <c r="D5" s="50">
        <v>1142000</v>
      </c>
      <c r="E5" s="50">
        <v>821000</v>
      </c>
      <c r="F5" s="50">
        <v>569000</v>
      </c>
      <c r="G5" s="17">
        <f t="shared" si="0"/>
        <v>3241000</v>
      </c>
      <c r="H5" s="17">
        <f t="shared" si="1"/>
        <v>531362.34485863906</v>
      </c>
      <c r="I5" s="17">
        <f t="shared" si="2"/>
        <v>2709637.6551413611</v>
      </c>
    </row>
    <row r="6" spans="1:9" ht="15.75" customHeight="1" x14ac:dyDescent="0.2">
      <c r="A6" s="5">
        <f t="shared" si="3"/>
        <v>2025</v>
      </c>
      <c r="B6" s="49">
        <v>465004.266</v>
      </c>
      <c r="C6" s="50">
        <v>727000</v>
      </c>
      <c r="D6" s="50">
        <v>1174000</v>
      </c>
      <c r="E6" s="50">
        <v>849000</v>
      </c>
      <c r="F6" s="50">
        <v>587000</v>
      </c>
      <c r="G6" s="17">
        <f t="shared" si="0"/>
        <v>3337000</v>
      </c>
      <c r="H6" s="17">
        <f t="shared" si="1"/>
        <v>539387.38038231176</v>
      </c>
      <c r="I6" s="17">
        <f t="shared" si="2"/>
        <v>2797612.6196176885</v>
      </c>
    </row>
    <row r="7" spans="1:9" ht="15.75" customHeight="1" x14ac:dyDescent="0.2">
      <c r="A7" s="5">
        <f t="shared" si="3"/>
        <v>2026</v>
      </c>
      <c r="B7" s="49">
        <v>472083.9486</v>
      </c>
      <c r="C7" s="50">
        <v>745000</v>
      </c>
      <c r="D7" s="50">
        <v>1206000</v>
      </c>
      <c r="E7" s="50">
        <v>876000</v>
      </c>
      <c r="F7" s="50">
        <v>606000</v>
      </c>
      <c r="G7" s="17">
        <f t="shared" si="0"/>
        <v>3433000</v>
      </c>
      <c r="H7" s="17">
        <f t="shared" si="1"/>
        <v>547599.5447230842</v>
      </c>
      <c r="I7" s="17">
        <f t="shared" si="2"/>
        <v>2885400.4552769158</v>
      </c>
    </row>
    <row r="8" spans="1:9" ht="15.75" customHeight="1" x14ac:dyDescent="0.2">
      <c r="A8" s="5">
        <f t="shared" si="3"/>
        <v>2027</v>
      </c>
      <c r="B8" s="49">
        <v>479086.58880000003</v>
      </c>
      <c r="C8" s="50">
        <v>763000</v>
      </c>
      <c r="D8" s="50">
        <v>1238000</v>
      </c>
      <c r="E8" s="50">
        <v>904000</v>
      </c>
      <c r="F8" s="50">
        <v>625000</v>
      </c>
      <c r="G8" s="17">
        <f t="shared" si="0"/>
        <v>3530000</v>
      </c>
      <c r="H8" s="17">
        <f t="shared" si="1"/>
        <v>555722.34279057081</v>
      </c>
      <c r="I8" s="17">
        <f t="shared" si="2"/>
        <v>2974277.657209429</v>
      </c>
    </row>
    <row r="9" spans="1:9" ht="15.75" customHeight="1" x14ac:dyDescent="0.2">
      <c r="A9" s="5">
        <f t="shared" si="3"/>
        <v>2028</v>
      </c>
      <c r="B9" s="49">
        <v>486007.05959999998</v>
      </c>
      <c r="C9" s="50">
        <v>781000</v>
      </c>
      <c r="D9" s="50">
        <v>1271000</v>
      </c>
      <c r="E9" s="50">
        <v>932000</v>
      </c>
      <c r="F9" s="50">
        <v>646000</v>
      </c>
      <c r="G9" s="17">
        <f t="shared" si="0"/>
        <v>3630000</v>
      </c>
      <c r="H9" s="17">
        <f t="shared" si="1"/>
        <v>563749.82745847339</v>
      </c>
      <c r="I9" s="17">
        <f t="shared" si="2"/>
        <v>3066250.1725415266</v>
      </c>
    </row>
    <row r="10" spans="1:9" ht="15.75" customHeight="1" x14ac:dyDescent="0.2">
      <c r="A10" s="5">
        <f t="shared" si="3"/>
        <v>2029</v>
      </c>
      <c r="B10" s="49">
        <v>492840.23400000011</v>
      </c>
      <c r="C10" s="50">
        <v>799000</v>
      </c>
      <c r="D10" s="50">
        <v>1306000</v>
      </c>
      <c r="E10" s="50">
        <v>961000</v>
      </c>
      <c r="F10" s="50">
        <v>667000</v>
      </c>
      <c r="G10" s="17">
        <f t="shared" si="0"/>
        <v>3733000</v>
      </c>
      <c r="H10" s="17">
        <f t="shared" si="1"/>
        <v>571676.05160049349</v>
      </c>
      <c r="I10" s="17">
        <f t="shared" si="2"/>
        <v>3161323.9483995065</v>
      </c>
    </row>
    <row r="11" spans="1:9" ht="15.75" customHeight="1" x14ac:dyDescent="0.2">
      <c r="A11" s="5">
        <f t="shared" si="3"/>
        <v>2030</v>
      </c>
      <c r="B11" s="49">
        <v>499549.02</v>
      </c>
      <c r="C11" s="50">
        <v>816000</v>
      </c>
      <c r="D11" s="50">
        <v>1340000</v>
      </c>
      <c r="E11" s="50">
        <v>991000</v>
      </c>
      <c r="F11" s="50">
        <v>691000</v>
      </c>
      <c r="G11" s="17">
        <f t="shared" si="0"/>
        <v>3838000</v>
      </c>
      <c r="H11" s="17">
        <f t="shared" si="1"/>
        <v>579457.98989799176</v>
      </c>
      <c r="I11" s="17">
        <f t="shared" si="2"/>
        <v>3258542.0101020085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7pXw3tKXW05ZaAUyGuH0Y6SRp2g97/ulBY+6XJxZEZlH/dx7oUmjB6RFyVyb4TGNO/ykAQHZfYl7tpw8hZw6dQ==" saltValue="7nUSn+QwKfndbTmXCG6ow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WFtQ3R3fQoHsPAif0vt0G0ieqynGdyPG9sQVHKzbS7muKmcK1weS5FuAqAXjtOtX0WXzP7vazt4wR/lIETG9g==" saltValue="03d9nbiRZzJwwpCCtHhp7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pj20s1Na0RVgkbFLHKa4IkxJirPiyPWImX7e9GVBAKP0RvPKu460ufATzTL0qHM56YWoN5t4xvBp5VQpfdRfew==" saltValue="89Uc9HWHEZs4RJ3sooFS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oy9laf+Fl5GxrH88YZwgR/HUaE2YX8dtjwIsRQsgJD80NVd2+g7JD1+yymwAoglCf3cnIrrvWL5FTRZpNtRvg==" saltValue="RXQLHLBoM0Wb57VRoXA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c/slrZYlXCUb40lqtmMFi/qO2j2hBQrPuBmQCJc8RzHTE2hk4JNbOLA+WjFzdAyz7UrVoeD22SSWQcNJ8cpnA==" saltValue="c4nPVM3xIfaHXXDqMlXMG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EpkQu7KpdrRhY8+cN2vLPknRx0VZ2wiIxgTDxUTEpFNVQp2GBEIOhjAavD+8L0DvYcJu+OvR2BmoCO68aoKdtA==" saltValue="a2cqAvtoDPyETm140fMz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5gD1UJIgD/DPf25TnOkyly7fpA7PEUs5kmz/hbaXBmljtYPoJhm3VQn9Kx6izpz5tEaFSdD8uj/58HndFMapKg==" saltValue="FD2qSirT0j/lHHbbxpbQ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/rdjMxH0bFNWs/jM6RaAfMSfYYef+3KECP4p7OFr23S5T0JLDksFyx7jW3lD0VbyGy9DCjAe9jYKoz8zpDSb2A==" saltValue="WJbP162EMa5IM+VOkiIS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al7kN2MJl1wnrjR5jazV/TI+pOUtOn16fPFNwRCb+CvVcGg1oxvwmK7v/mdvHbbcZKuSBlGPLU8ZOgcHOCBUQ==" saltValue="D1NazH4nBVFov09WQv/D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ivsZr1Jtb1kJJRaUJW0XrVaEGN85ysOpCMvs+i8HhUSKEljhNpGiFQVh9FseZ6nIBML3seB8RlG1X/gu7j8YA==" saltValue="U1aNBX4Xzxz9qSJ4e9zfB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4.8033045844109064E-3</v>
      </c>
    </row>
    <row r="4" spans="1:8" ht="15.75" customHeight="1" x14ac:dyDescent="0.2">
      <c r="B4" s="19" t="s">
        <v>97</v>
      </c>
      <c r="C4" s="101">
        <v>0.20049596869198569</v>
      </c>
    </row>
    <row r="5" spans="1:8" ht="15.75" customHeight="1" x14ac:dyDescent="0.2">
      <c r="B5" s="19" t="s">
        <v>95</v>
      </c>
      <c r="C5" s="101">
        <v>6.3020878676827402E-2</v>
      </c>
    </row>
    <row r="6" spans="1:8" ht="15.75" customHeight="1" x14ac:dyDescent="0.2">
      <c r="B6" s="19" t="s">
        <v>91</v>
      </c>
      <c r="C6" s="101">
        <v>0.26186089901819493</v>
      </c>
    </row>
    <row r="7" spans="1:8" ht="15.75" customHeight="1" x14ac:dyDescent="0.2">
      <c r="B7" s="19" t="s">
        <v>96</v>
      </c>
      <c r="C7" s="101">
        <v>0.33037722976393302</v>
      </c>
    </row>
    <row r="8" spans="1:8" ht="15.75" customHeight="1" x14ac:dyDescent="0.2">
      <c r="B8" s="19" t="s">
        <v>98</v>
      </c>
      <c r="C8" s="101">
        <v>7.8866208495302053E-3</v>
      </c>
    </row>
    <row r="9" spans="1:8" ht="15.75" customHeight="1" x14ac:dyDescent="0.2">
      <c r="B9" s="19" t="s">
        <v>92</v>
      </c>
      <c r="C9" s="101">
        <v>6.0787204386666821E-2</v>
      </c>
    </row>
    <row r="10" spans="1:8" ht="15.75" customHeight="1" x14ac:dyDescent="0.2">
      <c r="B10" s="19" t="s">
        <v>94</v>
      </c>
      <c r="C10" s="101">
        <v>7.0767894028450767E-2</v>
      </c>
    </row>
    <row r="11" spans="1:8" ht="15.75" customHeight="1" x14ac:dyDescent="0.2">
      <c r="B11" s="27" t="s">
        <v>60</v>
      </c>
      <c r="C11" s="48">
        <f>SUM(C3:C10)</f>
        <v>0.99999999999999967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0.14202555831493249</v>
      </c>
      <c r="D14" s="55">
        <v>0.14202555831493249</v>
      </c>
      <c r="E14" s="55">
        <v>0.14202555831493249</v>
      </c>
      <c r="F14" s="55">
        <v>0.14202555831493249</v>
      </c>
    </row>
    <row r="15" spans="1:8" ht="15.75" customHeight="1" x14ac:dyDescent="0.2">
      <c r="B15" s="19" t="s">
        <v>102</v>
      </c>
      <c r="C15" s="101">
        <v>0.17772651016321209</v>
      </c>
      <c r="D15" s="101">
        <v>0.17772651016321209</v>
      </c>
      <c r="E15" s="101">
        <v>0.17772651016321209</v>
      </c>
      <c r="F15" s="101">
        <v>0.17772651016321209</v>
      </c>
    </row>
    <row r="16" spans="1:8" ht="15.75" customHeight="1" x14ac:dyDescent="0.2">
      <c r="B16" s="19" t="s">
        <v>2</v>
      </c>
      <c r="C16" s="101">
        <v>2.4749080069665971E-2</v>
      </c>
      <c r="D16" s="101">
        <v>2.4749080069665971E-2</v>
      </c>
      <c r="E16" s="101">
        <v>2.4749080069665971E-2</v>
      </c>
      <c r="F16" s="101">
        <v>2.4749080069665971E-2</v>
      </c>
    </row>
    <row r="17" spans="1:8" ht="15.75" customHeight="1" x14ac:dyDescent="0.2">
      <c r="B17" s="19" t="s">
        <v>90</v>
      </c>
      <c r="C17" s="101">
        <v>8.9882395882440284E-3</v>
      </c>
      <c r="D17" s="101">
        <v>8.9882395882440284E-3</v>
      </c>
      <c r="E17" s="101">
        <v>8.9882395882440284E-3</v>
      </c>
      <c r="F17" s="101">
        <v>8.9882395882440284E-3</v>
      </c>
    </row>
    <row r="18" spans="1:8" ht="15.75" customHeight="1" x14ac:dyDescent="0.2">
      <c r="B18" s="19" t="s">
        <v>3</v>
      </c>
      <c r="C18" s="101">
        <v>0.24931705644326591</v>
      </c>
      <c r="D18" s="101">
        <v>0.24931705644326591</v>
      </c>
      <c r="E18" s="101">
        <v>0.24931705644326591</v>
      </c>
      <c r="F18" s="101">
        <v>0.24931705644326591</v>
      </c>
    </row>
    <row r="19" spans="1:8" ht="15.75" customHeight="1" x14ac:dyDescent="0.2">
      <c r="B19" s="19" t="s">
        <v>101</v>
      </c>
      <c r="C19" s="101">
        <v>1.262106657117076E-2</v>
      </c>
      <c r="D19" s="101">
        <v>1.262106657117076E-2</v>
      </c>
      <c r="E19" s="101">
        <v>1.262106657117076E-2</v>
      </c>
      <c r="F19" s="101">
        <v>1.262106657117076E-2</v>
      </c>
    </row>
    <row r="20" spans="1:8" ht="15.75" customHeight="1" x14ac:dyDescent="0.2">
      <c r="B20" s="19" t="s">
        <v>79</v>
      </c>
      <c r="C20" s="101">
        <v>1.253058663657433E-2</v>
      </c>
      <c r="D20" s="101">
        <v>1.253058663657433E-2</v>
      </c>
      <c r="E20" s="101">
        <v>1.253058663657433E-2</v>
      </c>
      <c r="F20" s="101">
        <v>1.253058663657433E-2</v>
      </c>
    </row>
    <row r="21" spans="1:8" ht="15.75" customHeight="1" x14ac:dyDescent="0.2">
      <c r="B21" s="19" t="s">
        <v>88</v>
      </c>
      <c r="C21" s="101">
        <v>7.6284681826888634E-2</v>
      </c>
      <c r="D21" s="101">
        <v>7.6284681826888634E-2</v>
      </c>
      <c r="E21" s="101">
        <v>7.6284681826888634E-2</v>
      </c>
      <c r="F21" s="101">
        <v>7.6284681826888634E-2</v>
      </c>
    </row>
    <row r="22" spans="1:8" ht="15.75" customHeight="1" x14ac:dyDescent="0.2">
      <c r="B22" s="19" t="s">
        <v>99</v>
      </c>
      <c r="C22" s="101">
        <v>0.29575722038604568</v>
      </c>
      <c r="D22" s="101">
        <v>0.29575722038604568</v>
      </c>
      <c r="E22" s="101">
        <v>0.29575722038604568</v>
      </c>
      <c r="F22" s="101">
        <v>0.29575722038604568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0.215159032</v>
      </c>
    </row>
    <row r="27" spans="1:8" ht="15.75" customHeight="1" x14ac:dyDescent="0.2">
      <c r="B27" s="19" t="s">
        <v>89</v>
      </c>
      <c r="C27" s="101">
        <v>1.8590265000000002E-2</v>
      </c>
    </row>
    <row r="28" spans="1:8" ht="15.75" customHeight="1" x14ac:dyDescent="0.2">
      <c r="B28" s="19" t="s">
        <v>103</v>
      </c>
      <c r="C28" s="101">
        <v>5.4018957999999999E-2</v>
      </c>
    </row>
    <row r="29" spans="1:8" ht="15.75" customHeight="1" x14ac:dyDescent="0.2">
      <c r="B29" s="19" t="s">
        <v>86</v>
      </c>
      <c r="C29" s="101">
        <v>0.129449545</v>
      </c>
    </row>
    <row r="30" spans="1:8" ht="15.75" customHeight="1" x14ac:dyDescent="0.2">
      <c r="B30" s="19" t="s">
        <v>4</v>
      </c>
      <c r="C30" s="101">
        <v>0.14082996</v>
      </c>
    </row>
    <row r="31" spans="1:8" ht="15.75" customHeight="1" x14ac:dyDescent="0.2">
      <c r="B31" s="19" t="s">
        <v>80</v>
      </c>
      <c r="C31" s="101">
        <v>8.710394199999999E-2</v>
      </c>
    </row>
    <row r="32" spans="1:8" ht="15.75" customHeight="1" x14ac:dyDescent="0.2">
      <c r="B32" s="19" t="s">
        <v>85</v>
      </c>
      <c r="C32" s="101">
        <v>1.6266652E-2</v>
      </c>
    </row>
    <row r="33" spans="2:3" ht="15.75" customHeight="1" x14ac:dyDescent="0.2">
      <c r="B33" s="19" t="s">
        <v>100</v>
      </c>
      <c r="C33" s="101">
        <v>8.3666946000000006E-2</v>
      </c>
    </row>
    <row r="34" spans="2:3" ht="15.75" customHeight="1" x14ac:dyDescent="0.2">
      <c r="B34" s="19" t="s">
        <v>87</v>
      </c>
      <c r="C34" s="101">
        <v>0.254914698</v>
      </c>
    </row>
    <row r="35" spans="2:3" ht="15.75" customHeight="1" x14ac:dyDescent="0.2">
      <c r="B35" s="27" t="s">
        <v>60</v>
      </c>
      <c r="C35" s="48">
        <f>SUM(C26:C34)</f>
        <v>0.99999999799999995</v>
      </c>
    </row>
  </sheetData>
  <sheetProtection algorithmName="SHA-512" hashValue="DZ2rGgO30f1IQ25ibVk8ZGGVrHexu7LBVtX9aRZps3drltucfe5Z27dXml0Q0pIV0ED4oELeEiq6MZLAyYUmRg==" saltValue="75iBMYNR30ZKBW31MGftG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0.48684053342004152</v>
      </c>
      <c r="D2" s="52">
        <f>IFERROR(1-_xlfn.NORM.DIST(_xlfn.NORM.INV(SUM(D4:D5), 0, 1) + 1, 0, 1, TRUE), "")</f>
        <v>0.48684053342004152</v>
      </c>
      <c r="E2" s="52">
        <f>IFERROR(1-_xlfn.NORM.DIST(_xlfn.NORM.INV(SUM(E4:E5), 0, 1) + 1, 0, 1, TRUE), "")</f>
        <v>0.41960015707003917</v>
      </c>
      <c r="F2" s="52">
        <f>IFERROR(1-_xlfn.NORM.DIST(_xlfn.NORM.INV(SUM(F4:F5), 0, 1) + 1, 0, 1, TRUE), "")</f>
        <v>0.27397554639565547</v>
      </c>
      <c r="G2" s="52">
        <f>IFERROR(1-_xlfn.NORM.DIST(_xlfn.NORM.INV(SUM(G4:G5), 0, 1) + 1, 0, 1, TRUE), "")</f>
        <v>0.24473016136124881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0.34638948057995844</v>
      </c>
      <c r="D3" s="52">
        <f>IFERROR(_xlfn.NORM.DIST(_xlfn.NORM.INV(SUM(D4:D5), 0, 1) + 1, 0, 1, TRUE) - SUM(D4:D5), "")</f>
        <v>0.34638948057995844</v>
      </c>
      <c r="E3" s="52">
        <f>IFERROR(_xlfn.NORM.DIST(_xlfn.NORM.INV(SUM(E4:E5), 0, 1) + 1, 0, 1, TRUE) - SUM(E4:E5), "")</f>
        <v>0.36769857992996086</v>
      </c>
      <c r="F3" s="52">
        <f>IFERROR(_xlfn.NORM.DIST(_xlfn.NORM.INV(SUM(F4:F5), 0, 1) + 1, 0, 1, TRUE) - SUM(F4:F5), "")</f>
        <v>0.3811393036043445</v>
      </c>
      <c r="G3" s="52">
        <f>IFERROR(_xlfn.NORM.DIST(_xlfn.NORM.INV(SUM(G4:G5), 0, 1) + 1, 0, 1, TRUE) - SUM(G4:G5), "")</f>
        <v>0.3765453886387512</v>
      </c>
    </row>
    <row r="4" spans="1:15" ht="15.75" customHeight="1" x14ac:dyDescent="0.2">
      <c r="B4" s="5" t="s">
        <v>110</v>
      </c>
      <c r="C4" s="45">
        <v>0.111113</v>
      </c>
      <c r="D4" s="53">
        <v>0.111113</v>
      </c>
      <c r="E4" s="53">
        <v>0.15610352999999999</v>
      </c>
      <c r="F4" s="53">
        <v>0.22895475000000001</v>
      </c>
      <c r="G4" s="53">
        <v>0.24024860000000001</v>
      </c>
    </row>
    <row r="5" spans="1:15" ht="15.75" customHeight="1" x14ac:dyDescent="0.2">
      <c r="B5" s="5" t="s">
        <v>106</v>
      </c>
      <c r="C5" s="45">
        <v>5.5656985999999999E-2</v>
      </c>
      <c r="D5" s="53">
        <v>5.5656985999999999E-2</v>
      </c>
      <c r="E5" s="53">
        <v>5.6597732999999997E-2</v>
      </c>
      <c r="F5" s="53">
        <v>0.1159304</v>
      </c>
      <c r="G5" s="53">
        <v>0.13847585000000001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0.69410969266338918</v>
      </c>
      <c r="D8" s="52">
        <f>IFERROR(1-_xlfn.NORM.DIST(_xlfn.NORM.INV(SUM(D10:D11), 0, 1) + 1, 0, 1, TRUE), "")</f>
        <v>0.69410969266338918</v>
      </c>
      <c r="E8" s="52">
        <f>IFERROR(1-_xlfn.NORM.DIST(_xlfn.NORM.INV(SUM(E10:E11), 0, 1) + 1, 0, 1, TRUE), "")</f>
        <v>0.62584399585159567</v>
      </c>
      <c r="F8" s="52">
        <f>IFERROR(1-_xlfn.NORM.DIST(_xlfn.NORM.INV(SUM(F10:F11), 0, 1) + 1, 0, 1, TRUE), "")</f>
        <v>0.67709230458052927</v>
      </c>
      <c r="G8" s="52">
        <f>IFERROR(1-_xlfn.NORM.DIST(_xlfn.NORM.INV(SUM(G10:G11), 0, 1) + 1, 0, 1, TRUE), "")</f>
        <v>0.81224350099834575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0.24005331133661087</v>
      </c>
      <c r="D9" s="52">
        <f>IFERROR(_xlfn.NORM.DIST(_xlfn.NORM.INV(SUM(D10:D11), 0, 1) + 1, 0, 1, TRUE) - SUM(D10:D11), "")</f>
        <v>0.24005331133661087</v>
      </c>
      <c r="E9" s="52">
        <f>IFERROR(_xlfn.NORM.DIST(_xlfn.NORM.INV(SUM(E10:E11), 0, 1) + 1, 0, 1, TRUE) - SUM(E10:E11), "")</f>
        <v>0.28088296514840433</v>
      </c>
      <c r="F9" s="52">
        <f>IFERROR(_xlfn.NORM.DIST(_xlfn.NORM.INV(SUM(F10:F11), 0, 1) + 1, 0, 1, TRUE) - SUM(F10:F11), "")</f>
        <v>0.25070537141947075</v>
      </c>
      <c r="G9" s="52">
        <f>IFERROR(_xlfn.NORM.DIST(_xlfn.NORM.INV(SUM(G10:G11), 0, 1) + 1, 0, 1, TRUE) - SUM(G10:G11), "")</f>
        <v>0.15812209040165431</v>
      </c>
    </row>
    <row r="10" spans="1:15" ht="15.75" customHeight="1" x14ac:dyDescent="0.2">
      <c r="B10" s="5" t="s">
        <v>107</v>
      </c>
      <c r="C10" s="45">
        <v>4.7961178E-2</v>
      </c>
      <c r="D10" s="53">
        <v>4.7961178E-2</v>
      </c>
      <c r="E10" s="53">
        <v>7.3196411000000003E-2</v>
      </c>
      <c r="F10" s="53">
        <v>5.4348183000000001E-2</v>
      </c>
      <c r="G10" s="53">
        <v>2.486932E-2</v>
      </c>
    </row>
    <row r="11" spans="1:15" ht="15.75" customHeight="1" x14ac:dyDescent="0.2">
      <c r="B11" s="5" t="s">
        <v>119</v>
      </c>
      <c r="C11" s="45">
        <v>1.7875818000000002E-2</v>
      </c>
      <c r="D11" s="53">
        <v>1.7875818000000002E-2</v>
      </c>
      <c r="E11" s="53">
        <v>2.0076627999999999E-2</v>
      </c>
      <c r="F11" s="53">
        <v>1.7854141E-2</v>
      </c>
      <c r="G11" s="53">
        <v>4.7650886E-3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0.6963869907500001</v>
      </c>
      <c r="D14" s="54">
        <v>0.68976179290899997</v>
      </c>
      <c r="E14" s="54">
        <v>0.68976179290899997</v>
      </c>
      <c r="F14" s="54">
        <v>0.61698490867699995</v>
      </c>
      <c r="G14" s="54">
        <v>0.61698490867699995</v>
      </c>
      <c r="H14" s="45">
        <v>0.55500000000000005</v>
      </c>
      <c r="I14" s="55">
        <v>0.55500000000000005</v>
      </c>
      <c r="J14" s="55">
        <v>0.55500000000000005</v>
      </c>
      <c r="K14" s="55">
        <v>0.55500000000000005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0.29121720095280723</v>
      </c>
      <c r="D15" s="52">
        <f t="shared" si="0"/>
        <v>0.28844665584406426</v>
      </c>
      <c r="E15" s="52">
        <f t="shared" si="0"/>
        <v>0.28844665584406426</v>
      </c>
      <c r="F15" s="52">
        <f t="shared" si="0"/>
        <v>0.25801260006527382</v>
      </c>
      <c r="G15" s="52">
        <f t="shared" si="0"/>
        <v>0.25801260006527382</v>
      </c>
      <c r="H15" s="52">
        <f t="shared" si="0"/>
        <v>0.23209156499999997</v>
      </c>
      <c r="I15" s="52">
        <f t="shared" si="0"/>
        <v>0.23209156499999997</v>
      </c>
      <c r="J15" s="52">
        <f t="shared" si="0"/>
        <v>0.23209156499999997</v>
      </c>
      <c r="K15" s="52">
        <f t="shared" si="0"/>
        <v>0.23209156499999997</v>
      </c>
      <c r="L15" s="52">
        <f t="shared" si="0"/>
        <v>0.19236417999999997</v>
      </c>
      <c r="M15" s="52">
        <f t="shared" si="0"/>
        <v>0.19236417999999997</v>
      </c>
      <c r="N15" s="52">
        <f t="shared" si="0"/>
        <v>0.19236417999999997</v>
      </c>
      <c r="O15" s="52">
        <f t="shared" si="0"/>
        <v>0.19236417999999997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QQEKUUP3okF8qLPgpkYlKPz84CKvuKiT3K1pxcyhJdpezE3R2LROVHFvi8aZLci3SDP2EuaCAUqxmCMu6CaKpw==" saltValue="6cSpGPXexBqAPAfw7hun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0.63594139999999999</v>
      </c>
      <c r="D2" s="53">
        <v>0.35273559999999998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0.27326929999999999</v>
      </c>
      <c r="D3" s="53">
        <v>0.45041550000000002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4.222849E-2</v>
      </c>
      <c r="D4" s="53">
        <v>0.1642421</v>
      </c>
      <c r="E4" s="53">
        <v>0.98031938076019298</v>
      </c>
      <c r="F4" s="53">
        <v>0.75307148694992099</v>
      </c>
      <c r="G4" s="53">
        <v>0</v>
      </c>
    </row>
    <row r="5" spans="1:7" x14ac:dyDescent="0.2">
      <c r="B5" s="3" t="s">
        <v>125</v>
      </c>
      <c r="C5" s="52">
        <v>4.8560800000000001E-2</v>
      </c>
      <c r="D5" s="52">
        <v>3.260673E-2</v>
      </c>
      <c r="E5" s="52">
        <f>1-SUM(E2:E4)</f>
        <v>1.9680619239807018E-2</v>
      </c>
      <c r="F5" s="52">
        <f>1-SUM(F2:F4)</f>
        <v>0.24692851305007901</v>
      </c>
      <c r="G5" s="52">
        <f>1-SUM(G2:G4)</f>
        <v>1</v>
      </c>
    </row>
  </sheetData>
  <sheetProtection algorithmName="SHA-512" hashValue="ZdjPsQRwm+1T+dbS/hPRYtt77QMajkoPsyIsHA/E1VdIe1prJKPnCU3vvGjYhNxsAtbhksIaUtUjG83A1qZOqQ==" saltValue="+IrgOS60C5jr448Q/roWL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TfJJPKyEAkcVlgTgXQ9/Tc5IZ6fZBl3IFAIlGDczbcNvbLJlwyFHfZ7HfSDXSVK+Ktq9h5QP37OomluwuaEbg==" saltValue="Ccdggjkm420DUi0dVEMPo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387fIzOFYGDrukbthCHTvEIqXEJ0MRp8NrnbkNHBQFVSv5wlb2NU1Vz1GYt++N8RFwsgI5vWny/vF+N8Sq7a7Q==" saltValue="T9v6aGtR4s4O0eOWawMTD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odx9HzbVqgmwSZTSzwxHmu+aLhpv5zBw6PyCEqVdCsrwH+c4NW0nRYvNgTGZjpMK5MznBnpNENSx6909Q9zrDw==" saltValue="ayCs81uauvgB8nwc0bJWq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u/i1zvOnDFAYuRR7qodyIa8FNS76LbP6ugPhGGQos3eevgnLONb/hvYFIokGLTnCUPtw7AMZEOVtS+UGkgIMSg==" saltValue="hduMPZm4tQjqdAR7XjZZ9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2023-01-25T11:17:43Z</dcterms:modified>
</cp:coreProperties>
</file>