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C1AC1741-4BEA-46CA-9CE7-E404D106C59E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H11" i="2"/>
  <c r="G11" i="2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H4" i="2"/>
  <c r="I4" i="2" s="1"/>
  <c r="G4" i="2"/>
  <c r="H3" i="2"/>
  <c r="G3" i="2"/>
  <c r="I3" i="2" s="1"/>
  <c r="H2" i="2"/>
  <c r="I2" i="2" s="1"/>
  <c r="G2" i="2"/>
  <c r="A2" i="2"/>
  <c r="A31" i="2" s="1"/>
  <c r="C33" i="1"/>
  <c r="C20" i="1"/>
  <c r="I11" i="2" l="1"/>
  <c r="A16" i="2"/>
  <c r="I5" i="2"/>
  <c r="A17" i="2"/>
  <c r="A24" i="2"/>
  <c r="A3" i="2"/>
  <c r="A4" i="2" s="1"/>
  <c r="A5" i="2" s="1"/>
  <c r="A6" i="2" s="1"/>
  <c r="A7" i="2" s="1"/>
  <c r="A8" i="2" s="1"/>
  <c r="A9" i="2" s="1"/>
  <c r="A10" i="2" s="1"/>
  <c r="A11" i="2" s="1"/>
  <c r="A25" i="2"/>
  <c r="A32" i="2"/>
  <c r="A33" i="2"/>
  <c r="A18" i="2"/>
  <c r="A26" i="2"/>
  <c r="A34" i="2"/>
  <c r="A39" i="2"/>
  <c r="A19" i="2"/>
  <c r="A27" i="2"/>
  <c r="A35" i="2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<sst xmlns="http://schemas.openxmlformats.org/spreadsheetml/2006/main" count="2092" uniqueCount="341">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</sst>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1200996.0625</v>
      </c>
    </row>
    <row r="8" spans="1:3" ht="15" customHeight="1" x14ac:dyDescent="0.2">
      <c r="B8" s="5" t="s">
        <v>44</v>
      </c>
      <c r="C8" s="44">
        <v>4.4999999999999998E-2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0.77735023498535194</v>
      </c>
    </row>
    <row r="11" spans="1:3" ht="15" customHeight="1" x14ac:dyDescent="0.2">
      <c r="B11" s="5" t="s">
        <v>49</v>
      </c>
      <c r="C11" s="45">
        <v>0.85599999999999998</v>
      </c>
    </row>
    <row r="12" spans="1:3" ht="15" customHeight="1" x14ac:dyDescent="0.2">
      <c r="B12" s="5" t="s">
        <v>41</v>
      </c>
      <c r="C12" s="45">
        <v>0.61599999999999999</v>
      </c>
    </row>
    <row r="13" spans="1:3" ht="15" customHeight="1" x14ac:dyDescent="0.2">
      <c r="B13" s="5" t="s">
        <v>62</v>
      </c>
      <c r="C13" s="45">
        <v>0.57200000000000006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0.12039999999999999</v>
      </c>
    </row>
    <row r="24" spans="1:3" ht="15" customHeight="1" x14ac:dyDescent="0.2">
      <c r="B24" s="15" t="s">
        <v>46</v>
      </c>
      <c r="C24" s="45">
        <v>0.49090000000000011</v>
      </c>
    </row>
    <row r="25" spans="1:3" ht="15" customHeight="1" x14ac:dyDescent="0.2">
      <c r="B25" s="15" t="s">
        <v>47</v>
      </c>
      <c r="C25" s="45">
        <v>0.31830000000000003</v>
      </c>
    </row>
    <row r="26" spans="1:3" ht="15" customHeight="1" x14ac:dyDescent="0.2">
      <c r="B26" s="15" t="s">
        <v>48</v>
      </c>
      <c r="C26" s="45">
        <v>7.0400000000000004E-2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0.27832797101669998</v>
      </c>
    </row>
    <row r="30" spans="1:3" ht="14.25" customHeight="1" x14ac:dyDescent="0.2">
      <c r="B30" s="25" t="s">
        <v>63</v>
      </c>
      <c r="C30" s="99">
        <v>5.5017555043301102E-2</v>
      </c>
    </row>
    <row r="31" spans="1:3" ht="14.25" customHeight="1" x14ac:dyDescent="0.2">
      <c r="B31" s="25" t="s">
        <v>10</v>
      </c>
      <c r="C31" s="99">
        <v>0.10773234570646401</v>
      </c>
    </row>
    <row r="32" spans="1:3" ht="14.25" customHeight="1" x14ac:dyDescent="0.2">
      <c r="B32" s="25" t="s">
        <v>11</v>
      </c>
      <c r="C32" s="99">
        <v>0.55892212823353504</v>
      </c>
    </row>
    <row r="33" spans="1:5" ht="13.15" customHeight="1" x14ac:dyDescent="0.2">
      <c r="B33" s="27" t="s">
        <v>60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14.561801065272</v>
      </c>
    </row>
    <row r="38" spans="1:5" ht="15" customHeight="1" x14ac:dyDescent="0.2">
      <c r="B38" s="11" t="s">
        <v>35</v>
      </c>
      <c r="C38" s="43">
        <v>21.194508914149001</v>
      </c>
      <c r="D38" s="12"/>
      <c r="E38" s="13"/>
    </row>
    <row r="39" spans="1:5" ht="15" customHeight="1" x14ac:dyDescent="0.2">
      <c r="B39" s="11" t="s">
        <v>61</v>
      </c>
      <c r="C39" s="43">
        <v>25.975456888337799</v>
      </c>
      <c r="D39" s="12"/>
      <c r="E39" s="12"/>
    </row>
    <row r="40" spans="1:5" ht="15" customHeight="1" x14ac:dyDescent="0.2">
      <c r="B40" s="11" t="s">
        <v>36</v>
      </c>
      <c r="C40" s="100">
        <v>1.55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8.8992050420000002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1.6941500000000002E-2</v>
      </c>
      <c r="D45" s="12"/>
    </row>
    <row r="46" spans="1:5" ht="15.75" customHeight="1" x14ac:dyDescent="0.2">
      <c r="B46" s="11" t="s">
        <v>51</v>
      </c>
      <c r="C46" s="45">
        <v>6.4338480000000003E-2</v>
      </c>
      <c r="D46" s="12"/>
    </row>
    <row r="47" spans="1:5" ht="15.75" customHeight="1" x14ac:dyDescent="0.2">
      <c r="B47" s="11" t="s">
        <v>59</v>
      </c>
      <c r="C47" s="45">
        <v>8.1226800000000002E-2</v>
      </c>
      <c r="D47" s="12"/>
      <c r="E47" s="13"/>
    </row>
    <row r="48" spans="1:5" ht="15" customHeight="1" x14ac:dyDescent="0.2">
      <c r="B48" s="11" t="s">
        <v>58</v>
      </c>
      <c r="C48" s="46">
        <v>0.83749322000000004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3.2</v>
      </c>
      <c r="D51" s="12"/>
    </row>
    <row r="52" spans="1:4" ht="15" customHeight="1" x14ac:dyDescent="0.2">
      <c r="B52" s="11" t="s">
        <v>13</v>
      </c>
      <c r="C52" s="100">
        <v>3.2</v>
      </c>
    </row>
    <row r="53" spans="1:4" ht="15.75" customHeight="1" x14ac:dyDescent="0.2">
      <c r="B53" s="11" t="s">
        <v>16</v>
      </c>
      <c r="C53" s="100">
        <v>3.2</v>
      </c>
    </row>
    <row r="54" spans="1:4" ht="15.75" customHeight="1" x14ac:dyDescent="0.2">
      <c r="B54" s="11" t="s">
        <v>14</v>
      </c>
      <c r="C54" s="100">
        <v>3.2</v>
      </c>
    </row>
    <row r="55" spans="1:4" ht="15.75" customHeight="1" x14ac:dyDescent="0.2">
      <c r="B55" s="11" t="s">
        <v>15</v>
      </c>
      <c r="C55" s="100">
        <v>3.2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1.9375E-2</v>
      </c>
    </row>
    <row r="59" spans="1:4" ht="15.75" customHeight="1" x14ac:dyDescent="0.2">
      <c r="B59" s="11" t="s">
        <v>40</v>
      </c>
      <c r="C59" s="45">
        <v>0.52239300000000011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7.2223348999999895E-2</v>
      </c>
    </row>
    <row r="63" spans="1:4" ht="15.75" customHeight="1" x14ac:dyDescent="0.2">
      <c r="A63" s="4"/>
    </row>
  </sheetData>
  <sheetProtection algorithmName="SHA-512" hashValue="q/fZg2mnDNZFYVqj/D03j7eJF066HsRTzzG0wOOQ+o7eYZAqwyVs2PC3kEZacRCOOhloPygVNaTDIoZTQXVrZA==" saltValue="oGmcN5gCUiQ7abnpWkuCQ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255602.0312</v>
      </c>
      <c r="C2" s="49">
        <v>552000</v>
      </c>
      <c r="D2" s="49">
        <v>1014000</v>
      </c>
      <c r="E2" s="49">
        <v>840000</v>
      </c>
      <c r="F2" s="49">
        <v>645000</v>
      </c>
      <c r="G2" s="17">
        <f t="shared" ref="G2:G11" si="0">C2+D2+E2+F2</f>
        <v>3051000</v>
      </c>
      <c r="H2" s="17">
        <f t="shared" ref="H2:H11" si="1">(B2 + stillbirth*B2/(1000-stillbirth))/(1-abortion)</f>
        <v>293064.89825656166</v>
      </c>
      <c r="I2" s="17">
        <f t="shared" ref="I2:I11" si="2">G2-H2</f>
        <v>2757935.1017434383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255744.24960000001</v>
      </c>
      <c r="C3" s="50">
        <v>553000</v>
      </c>
      <c r="D3" s="50">
        <v>1026000</v>
      </c>
      <c r="E3" s="50">
        <v>854000</v>
      </c>
      <c r="F3" s="50">
        <v>664000</v>
      </c>
      <c r="G3" s="17">
        <f t="shared" si="0"/>
        <v>3097000</v>
      </c>
      <c r="H3" s="17">
        <f t="shared" si="1"/>
        <v>293227.96120535961</v>
      </c>
      <c r="I3" s="17">
        <f t="shared" si="2"/>
        <v>2803772.0387946405</v>
      </c>
    </row>
    <row r="4" spans="1:9" ht="15.75" customHeight="1" x14ac:dyDescent="0.2">
      <c r="A4" s="5">
        <f t="shared" si="3"/>
        <v>2023</v>
      </c>
      <c r="B4" s="49">
        <v>255770.22700000001</v>
      </c>
      <c r="C4" s="50">
        <v>555000</v>
      </c>
      <c r="D4" s="50">
        <v>1037000</v>
      </c>
      <c r="E4" s="50">
        <v>868000</v>
      </c>
      <c r="F4" s="50">
        <v>683000</v>
      </c>
      <c r="G4" s="17">
        <f t="shared" si="0"/>
        <v>3143000</v>
      </c>
      <c r="H4" s="17">
        <f t="shared" si="1"/>
        <v>293257.74603943242</v>
      </c>
      <c r="I4" s="17">
        <f t="shared" si="2"/>
        <v>2849742.2539605675</v>
      </c>
    </row>
    <row r="5" spans="1:9" ht="15.75" customHeight="1" x14ac:dyDescent="0.2">
      <c r="A5" s="5">
        <f t="shared" si="3"/>
        <v>2024</v>
      </c>
      <c r="B5" s="49">
        <v>255701.7948</v>
      </c>
      <c r="C5" s="50">
        <v>556000</v>
      </c>
      <c r="D5" s="50">
        <v>1048000</v>
      </c>
      <c r="E5" s="50">
        <v>883000</v>
      </c>
      <c r="F5" s="50">
        <v>703000</v>
      </c>
      <c r="G5" s="17">
        <f t="shared" si="0"/>
        <v>3190000</v>
      </c>
      <c r="H5" s="17">
        <f t="shared" si="1"/>
        <v>293179.28392535483</v>
      </c>
      <c r="I5" s="17">
        <f t="shared" si="2"/>
        <v>2896820.7160746451</v>
      </c>
    </row>
    <row r="6" spans="1:9" ht="15.75" customHeight="1" x14ac:dyDescent="0.2">
      <c r="A6" s="5">
        <f t="shared" si="3"/>
        <v>2025</v>
      </c>
      <c r="B6" s="49">
        <v>255518.28</v>
      </c>
      <c r="C6" s="50">
        <v>557000</v>
      </c>
      <c r="D6" s="50">
        <v>1057000</v>
      </c>
      <c r="E6" s="50">
        <v>897000</v>
      </c>
      <c r="F6" s="50">
        <v>719000</v>
      </c>
      <c r="G6" s="17">
        <f t="shared" si="0"/>
        <v>3230000</v>
      </c>
      <c r="H6" s="17">
        <f t="shared" si="1"/>
        <v>292968.87187996507</v>
      </c>
      <c r="I6" s="17">
        <f t="shared" si="2"/>
        <v>2937031.1281200349</v>
      </c>
    </row>
    <row r="7" spans="1:9" ht="15.75" customHeight="1" x14ac:dyDescent="0.2">
      <c r="A7" s="5">
        <f t="shared" si="3"/>
        <v>2026</v>
      </c>
      <c r="B7" s="49">
        <v>255320.7194</v>
      </c>
      <c r="C7" s="50">
        <v>558000</v>
      </c>
      <c r="D7" s="50">
        <v>1064000</v>
      </c>
      <c r="E7" s="50">
        <v>913000</v>
      </c>
      <c r="F7" s="50">
        <v>737000</v>
      </c>
      <c r="G7" s="17">
        <f t="shared" si="0"/>
        <v>3272000</v>
      </c>
      <c r="H7" s="17">
        <f t="shared" si="1"/>
        <v>292742.35538138059</v>
      </c>
      <c r="I7" s="17">
        <f t="shared" si="2"/>
        <v>2979257.6446186192</v>
      </c>
    </row>
    <row r="8" spans="1:9" ht="15.75" customHeight="1" x14ac:dyDescent="0.2">
      <c r="A8" s="5">
        <f t="shared" si="3"/>
        <v>2027</v>
      </c>
      <c r="B8" s="49">
        <v>255032.48360000001</v>
      </c>
      <c r="C8" s="50">
        <v>558000</v>
      </c>
      <c r="D8" s="50">
        <v>1071000</v>
      </c>
      <c r="E8" s="50">
        <v>928000</v>
      </c>
      <c r="F8" s="50">
        <v>753000</v>
      </c>
      <c r="G8" s="17">
        <f t="shared" si="0"/>
        <v>3310000</v>
      </c>
      <c r="H8" s="17">
        <f t="shared" si="1"/>
        <v>292411.8736750955</v>
      </c>
      <c r="I8" s="17">
        <f t="shared" si="2"/>
        <v>3017588.1263249046</v>
      </c>
    </row>
    <row r="9" spans="1:9" ht="15.75" customHeight="1" x14ac:dyDescent="0.2">
      <c r="A9" s="5">
        <f t="shared" si="3"/>
        <v>2028</v>
      </c>
      <c r="B9" s="49">
        <v>254633.74439999991</v>
      </c>
      <c r="C9" s="50">
        <v>558000</v>
      </c>
      <c r="D9" s="50">
        <v>1077000</v>
      </c>
      <c r="E9" s="50">
        <v>944000</v>
      </c>
      <c r="F9" s="50">
        <v>768000</v>
      </c>
      <c r="G9" s="17">
        <f t="shared" si="0"/>
        <v>3347000</v>
      </c>
      <c r="H9" s="17">
        <f t="shared" si="1"/>
        <v>291954.69239789556</v>
      </c>
      <c r="I9" s="17">
        <f t="shared" si="2"/>
        <v>3055045.3076021043</v>
      </c>
    </row>
    <row r="10" spans="1:9" ht="15.75" customHeight="1" x14ac:dyDescent="0.2">
      <c r="A10" s="5">
        <f t="shared" si="3"/>
        <v>2029</v>
      </c>
      <c r="B10" s="49">
        <v>254105.7999999999</v>
      </c>
      <c r="C10" s="50">
        <v>558000</v>
      </c>
      <c r="D10" s="50">
        <v>1081000</v>
      </c>
      <c r="E10" s="50">
        <v>958000</v>
      </c>
      <c r="F10" s="50">
        <v>783000</v>
      </c>
      <c r="G10" s="17">
        <f t="shared" si="0"/>
        <v>3380000</v>
      </c>
      <c r="H10" s="17">
        <f t="shared" si="1"/>
        <v>291349.36867982987</v>
      </c>
      <c r="I10" s="17">
        <f t="shared" si="2"/>
        <v>3088650.6313201701</v>
      </c>
    </row>
    <row r="11" spans="1:9" ht="15.75" customHeight="1" x14ac:dyDescent="0.2">
      <c r="A11" s="5">
        <f t="shared" si="3"/>
        <v>2030</v>
      </c>
      <c r="B11" s="49">
        <v>253488.87</v>
      </c>
      <c r="C11" s="50">
        <v>560000</v>
      </c>
      <c r="D11" s="50">
        <v>1085000</v>
      </c>
      <c r="E11" s="50">
        <v>972000</v>
      </c>
      <c r="F11" s="50">
        <v>798000</v>
      </c>
      <c r="G11" s="17">
        <f t="shared" si="0"/>
        <v>3415000</v>
      </c>
      <c r="H11" s="17">
        <f t="shared" si="1"/>
        <v>290642.01699395874</v>
      </c>
      <c r="I11" s="17">
        <f t="shared" si="2"/>
        <v>3124357.9830060415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qJOLCzjk7r6nBrAYEKzmXFDQqHDT522gYRCOcrwu8zLcNN4hmOyHInNwmpo0kPIW+MK5noGKkHV4DUTq5iZ3nA==" saltValue="e6oS6QcfX/Tv/VA5uYpJS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3.0075343066012059E-3</v>
      </c>
    </row>
    <row r="4" spans="1:8" ht="15.75" customHeight="1" x14ac:dyDescent="0.2">
      <c r="B4" s="19" t="s">
        <v>97</v>
      </c>
      <c r="C4" s="101">
        <v>0.13828272598142241</v>
      </c>
    </row>
    <row r="5" spans="1:8" ht="15.75" customHeight="1" x14ac:dyDescent="0.2">
      <c r="B5" s="19" t="s">
        <v>95</v>
      </c>
      <c r="C5" s="101">
        <v>5.9033780537600569E-2</v>
      </c>
    </row>
    <row r="6" spans="1:8" ht="15.75" customHeight="1" x14ac:dyDescent="0.2">
      <c r="B6" s="19" t="s">
        <v>91</v>
      </c>
      <c r="C6" s="101">
        <v>0.25216014595978042</v>
      </c>
    </row>
    <row r="7" spans="1:8" ht="15.75" customHeight="1" x14ac:dyDescent="0.2">
      <c r="B7" s="19" t="s">
        <v>96</v>
      </c>
      <c r="C7" s="101">
        <v>0.31045923701801781</v>
      </c>
    </row>
    <row r="8" spans="1:8" ht="15.75" customHeight="1" x14ac:dyDescent="0.2">
      <c r="B8" s="19" t="s">
        <v>98</v>
      </c>
      <c r="C8" s="101">
        <v>4.558267131665376E-3</v>
      </c>
    </row>
    <row r="9" spans="1:8" ht="15.75" customHeight="1" x14ac:dyDescent="0.2">
      <c r="B9" s="19" t="s">
        <v>92</v>
      </c>
      <c r="C9" s="101">
        <v>0.15471532223730311</v>
      </c>
    </row>
    <row r="10" spans="1:8" ht="15.75" customHeight="1" x14ac:dyDescent="0.2">
      <c r="B10" s="19" t="s">
        <v>94</v>
      </c>
      <c r="C10" s="101">
        <v>7.778298682760916E-2</v>
      </c>
    </row>
    <row r="11" spans="1:8" ht="15.75" customHeight="1" x14ac:dyDescent="0.2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8" t="s">
        <v>74</v>
      </c>
      <c r="D13" s="18" t="s">
        <v>77</v>
      </c>
      <c r="E13" s="18" t="s">
        <v>75</v>
      </c>
      <c r="F13" s="18" t="s">
        <v>76</v>
      </c>
      <c r="G13" s="19"/>
    </row>
    <row r="14" spans="1:8" ht="15.75" customHeight="1" x14ac:dyDescent="0.2">
      <c r="B14" s="19" t="s">
        <v>84</v>
      </c>
      <c r="C14" s="55">
        <v>0.1241365363798113</v>
      </c>
      <c r="D14" s="55">
        <v>0.1241365363798113</v>
      </c>
      <c r="E14" s="55">
        <v>0.1241365363798113</v>
      </c>
      <c r="F14" s="55">
        <v>0.1241365363798113</v>
      </c>
    </row>
    <row r="15" spans="1:8" ht="15.75" customHeight="1" x14ac:dyDescent="0.2">
      <c r="B15" s="19" t="s">
        <v>102</v>
      </c>
      <c r="C15" s="101">
        <v>0.20943771880322931</v>
      </c>
      <c r="D15" s="101">
        <v>0.20943771880322931</v>
      </c>
      <c r="E15" s="101">
        <v>0.20943771880322931</v>
      </c>
      <c r="F15" s="101">
        <v>0.20943771880322931</v>
      </c>
    </row>
    <row r="16" spans="1:8" ht="15.75" customHeight="1" x14ac:dyDescent="0.2">
      <c r="B16" s="19" t="s">
        <v>2</v>
      </c>
      <c r="C16" s="101">
        <v>1.652778786428135E-2</v>
      </c>
      <c r="D16" s="101">
        <v>1.652778786428135E-2</v>
      </c>
      <c r="E16" s="101">
        <v>1.652778786428135E-2</v>
      </c>
      <c r="F16" s="101">
        <v>1.652778786428135E-2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3</v>
      </c>
      <c r="C18" s="101">
        <v>2.4261963418434961E-4</v>
      </c>
      <c r="D18" s="101">
        <v>2.4261963418434961E-4</v>
      </c>
      <c r="E18" s="101">
        <v>2.4261963418434961E-4</v>
      </c>
      <c r="F18" s="101">
        <v>2.4261963418434961E-4</v>
      </c>
    </row>
    <row r="19" spans="1:8" ht="15.75" customHeight="1" x14ac:dyDescent="0.2">
      <c r="B19" s="19" t="s">
        <v>101</v>
      </c>
      <c r="C19" s="101">
        <v>2.395472929992409E-2</v>
      </c>
      <c r="D19" s="101">
        <v>2.395472929992409E-2</v>
      </c>
      <c r="E19" s="101">
        <v>2.395472929992409E-2</v>
      </c>
      <c r="F19" s="101">
        <v>2.395472929992409E-2</v>
      </c>
    </row>
    <row r="20" spans="1:8" ht="15.75" customHeight="1" x14ac:dyDescent="0.2">
      <c r="B20" s="19" t="s">
        <v>79</v>
      </c>
      <c r="C20" s="101">
        <v>8.3868223172656377E-3</v>
      </c>
      <c r="D20" s="101">
        <v>8.3868223172656377E-3</v>
      </c>
      <c r="E20" s="101">
        <v>8.3868223172656377E-3</v>
      </c>
      <c r="F20" s="101">
        <v>8.3868223172656377E-3</v>
      </c>
    </row>
    <row r="21" spans="1:8" ht="15.75" customHeight="1" x14ac:dyDescent="0.2">
      <c r="B21" s="19" t="s">
        <v>88</v>
      </c>
      <c r="C21" s="101">
        <v>0.13844375491466451</v>
      </c>
      <c r="D21" s="101">
        <v>0.13844375491466451</v>
      </c>
      <c r="E21" s="101">
        <v>0.13844375491466451</v>
      </c>
      <c r="F21" s="101">
        <v>0.13844375491466451</v>
      </c>
    </row>
    <row r="22" spans="1:8" ht="15.75" customHeight="1" x14ac:dyDescent="0.2">
      <c r="B22" s="19" t="s">
        <v>99</v>
      </c>
      <c r="C22" s="101">
        <v>0.47887003078663942</v>
      </c>
      <c r="D22" s="101">
        <v>0.47887003078663942</v>
      </c>
      <c r="E22" s="101">
        <v>0.47887003078663942</v>
      </c>
      <c r="F22" s="101">
        <v>0.47887003078663942</v>
      </c>
    </row>
    <row r="23" spans="1:8" ht="15.75" customHeight="1" x14ac:dyDescent="0.2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6.8104466000000002E-2</v>
      </c>
    </row>
    <row r="27" spans="1:8" ht="15.75" customHeight="1" x14ac:dyDescent="0.2">
      <c r="B27" s="19" t="s">
        <v>89</v>
      </c>
      <c r="C27" s="101">
        <v>4.1400316000000013E-2</v>
      </c>
    </row>
    <row r="28" spans="1:8" ht="15.75" customHeight="1" x14ac:dyDescent="0.2">
      <c r="B28" s="19" t="s">
        <v>103</v>
      </c>
      <c r="C28" s="101">
        <v>0.33340020500000001</v>
      </c>
    </row>
    <row r="29" spans="1:8" ht="15.75" customHeight="1" x14ac:dyDescent="0.2">
      <c r="B29" s="19" t="s">
        <v>86</v>
      </c>
      <c r="C29" s="101">
        <v>0.12901136499999999</v>
      </c>
    </row>
    <row r="30" spans="1:8" ht="15.75" customHeight="1" x14ac:dyDescent="0.2">
      <c r="B30" s="19" t="s">
        <v>4</v>
      </c>
      <c r="C30" s="101">
        <v>9.0447656999999987E-2</v>
      </c>
    </row>
    <row r="31" spans="1:8" ht="15.75" customHeight="1" x14ac:dyDescent="0.2">
      <c r="B31" s="19" t="s">
        <v>80</v>
      </c>
      <c r="C31" s="101">
        <v>5.0940217000000003E-2</v>
      </c>
    </row>
    <row r="32" spans="1:8" ht="15.75" customHeight="1" x14ac:dyDescent="0.2">
      <c r="B32" s="19" t="s">
        <v>85</v>
      </c>
      <c r="C32" s="101">
        <v>1.0491317999999999E-2</v>
      </c>
    </row>
    <row r="33" spans="2:3" ht="15.75" customHeight="1" x14ac:dyDescent="0.2">
      <c r="B33" s="19" t="s">
        <v>100</v>
      </c>
      <c r="C33" s="101">
        <v>8.3462208999999982E-2</v>
      </c>
    </row>
    <row r="34" spans="2:3" ht="15.75" customHeight="1" x14ac:dyDescent="0.2">
      <c r="B34" s="19" t="s">
        <v>87</v>
      </c>
      <c r="C34" s="101">
        <v>0.19274224700000001</v>
      </c>
    </row>
    <row r="35" spans="2:3" ht="15.75" customHeight="1" x14ac:dyDescent="0.2">
      <c r="B35" s="27" t="s">
        <v>60</v>
      </c>
      <c r="C35" s="48">
        <f>SUM(C26:C34)</f>
        <v>1</v>
      </c>
    </row>
  </sheetData>
  <sheetProtection algorithmName="SHA-512" hashValue="t8mjyms20PB/Eh5bwuXTi0dglAo2dfWXnaRgN/R0tqEusEU3GjHnWYY0q7ldfDqPOUobe313bO3ZAjFk/WdM2w==" saltValue="wq7N0J5Ri0B1iv1gPRYvP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0.50523205345484101</v>
      </c>
      <c r="D2" s="52">
        <f>IFERROR(1-_xlfn.NORM.DIST(_xlfn.NORM.INV(SUM(D4:D5), 0, 1) + 1, 0, 1, TRUE), "")</f>
        <v>0.50523205345484101</v>
      </c>
      <c r="E2" s="52">
        <f>IFERROR(1-_xlfn.NORM.DIST(_xlfn.NORM.INV(SUM(E4:E5), 0, 1) + 1, 0, 1, TRUE), "")</f>
        <v>0.5709314029951722</v>
      </c>
      <c r="F2" s="52">
        <f>IFERROR(1-_xlfn.NORM.DIST(_xlfn.NORM.INV(SUM(F4:F5), 0, 1) + 1, 0, 1, TRUE), "")</f>
        <v>0.47407788605230927</v>
      </c>
      <c r="G2" s="52">
        <f>IFERROR(1-_xlfn.NORM.DIST(_xlfn.NORM.INV(SUM(G4:G5), 0, 1) + 1, 0, 1, TRUE), "")</f>
        <v>0.48963577862338048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0.33926537454515898</v>
      </c>
      <c r="D3" s="52">
        <f>IFERROR(_xlfn.NORM.DIST(_xlfn.NORM.INV(SUM(D4:D5), 0, 1) + 1, 0, 1, TRUE) - SUM(D4:D5), "")</f>
        <v>0.33926537454515898</v>
      </c>
      <c r="E3" s="52">
        <f>IFERROR(_xlfn.NORM.DIST(_xlfn.NORM.INV(SUM(E4:E5), 0, 1) + 1, 0, 1, TRUE) - SUM(E4:E5), "")</f>
        <v>0.30981891900482772</v>
      </c>
      <c r="F3" s="52">
        <f>IFERROR(_xlfn.NORM.DIST(_xlfn.NORM.INV(SUM(F4:F5), 0, 1) + 1, 0, 1, TRUE) - SUM(F4:F5), "")</f>
        <v>0.35102206494769073</v>
      </c>
      <c r="G3" s="52">
        <f>IFERROR(_xlfn.NORM.DIST(_xlfn.NORM.INV(SUM(G4:G5), 0, 1) + 1, 0, 1, TRUE) - SUM(G4:G5), "")</f>
        <v>0.34534037737661949</v>
      </c>
    </row>
    <row r="4" spans="1:15" ht="15.75" customHeight="1" x14ac:dyDescent="0.2">
      <c r="B4" s="5" t="s">
        <v>110</v>
      </c>
      <c r="C4" s="45">
        <v>9.9006375999999993E-2</v>
      </c>
      <c r="D4" s="53">
        <v>9.9006375999999993E-2</v>
      </c>
      <c r="E4" s="53">
        <v>7.5483045999999998E-2</v>
      </c>
      <c r="F4" s="53">
        <v>0.12086831000000001</v>
      </c>
      <c r="G4" s="53">
        <v>0.12677720000000001</v>
      </c>
    </row>
    <row r="5" spans="1:15" ht="15.75" customHeight="1" x14ac:dyDescent="0.2">
      <c r="B5" s="5" t="s">
        <v>106</v>
      </c>
      <c r="C5" s="45">
        <v>5.6496196000000012E-2</v>
      </c>
      <c r="D5" s="53">
        <v>5.6496196000000012E-2</v>
      </c>
      <c r="E5" s="53">
        <v>4.3766632E-2</v>
      </c>
      <c r="F5" s="53">
        <v>5.4031739000000002E-2</v>
      </c>
      <c r="G5" s="53">
        <v>3.8246644000000003E-2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0.71831605963734835</v>
      </c>
      <c r="D8" s="52">
        <f>IFERROR(1-_xlfn.NORM.DIST(_xlfn.NORM.INV(SUM(D10:D11), 0, 1) + 1, 0, 1, TRUE), "")</f>
        <v>0.71831605963734835</v>
      </c>
      <c r="E8" s="52">
        <f>IFERROR(1-_xlfn.NORM.DIST(_xlfn.NORM.INV(SUM(E10:E11), 0, 1) + 1, 0, 1, TRUE), "")</f>
        <v>0.89517504395489667</v>
      </c>
      <c r="F8" s="52">
        <f>IFERROR(1-_xlfn.NORM.DIST(_xlfn.NORM.INV(SUM(F10:F11), 0, 1) + 1, 0, 1, TRUE), "")</f>
        <v>0.86350626681625187</v>
      </c>
      <c r="G8" s="52">
        <f>IFERROR(1-_xlfn.NORM.DIST(_xlfn.NORM.INV(SUM(G10:G11), 0, 1) + 1, 0, 1, TRUE), "")</f>
        <v>0.87255558611398498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0.22438348036265165</v>
      </c>
      <c r="D9" s="52">
        <f>IFERROR(_xlfn.NORM.DIST(_xlfn.NORM.INV(SUM(D10:D11), 0, 1) + 1, 0, 1, TRUE) - SUM(D10:D11), "")</f>
        <v>0.22438348036265165</v>
      </c>
      <c r="E9" s="52">
        <f>IFERROR(_xlfn.NORM.DIST(_xlfn.NORM.INV(SUM(E10:E11), 0, 1) + 1, 0, 1, TRUE) - SUM(E10:E11), "")</f>
        <v>9.2743491445103299E-2</v>
      </c>
      <c r="F9" s="52">
        <f>IFERROR(_xlfn.NORM.DIST(_xlfn.NORM.INV(SUM(F10:F11), 0, 1) + 1, 0, 1, TRUE) - SUM(F10:F11), "")</f>
        <v>0.11846189108374819</v>
      </c>
      <c r="G9" s="52">
        <f>IFERROR(_xlfn.NORM.DIST(_xlfn.NORM.INV(SUM(G10:G11), 0, 1) + 1, 0, 1, TRUE) - SUM(G10:G11), "")</f>
        <v>0.11120854918601498</v>
      </c>
    </row>
    <row r="10" spans="1:15" ht="15.75" customHeight="1" x14ac:dyDescent="0.2">
      <c r="B10" s="5" t="s">
        <v>107</v>
      </c>
      <c r="C10" s="45">
        <v>1.6462327999999998E-2</v>
      </c>
      <c r="D10" s="53">
        <v>1.6462327999999998E-2</v>
      </c>
      <c r="E10" s="53">
        <v>6.1853111000000002E-3</v>
      </c>
      <c r="F10" s="53">
        <v>1.0626806000000001E-2</v>
      </c>
      <c r="G10" s="53">
        <v>9.9105340000000004E-3</v>
      </c>
    </row>
    <row r="11" spans="1:15" ht="15.75" customHeight="1" x14ac:dyDescent="0.2">
      <c r="B11" s="5" t="s">
        <v>119</v>
      </c>
      <c r="C11" s="45">
        <v>4.0838131999999999E-2</v>
      </c>
      <c r="D11" s="53">
        <v>4.0838131999999999E-2</v>
      </c>
      <c r="E11" s="53">
        <v>5.8961535000000001E-3</v>
      </c>
      <c r="F11" s="53">
        <v>7.4050360999999999E-3</v>
      </c>
      <c r="G11" s="53">
        <v>6.3253307000000003E-3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0.81728989924999995</v>
      </c>
      <c r="D14" s="54">
        <v>0.77722719937100004</v>
      </c>
      <c r="E14" s="54">
        <v>0.77722719937100004</v>
      </c>
      <c r="F14" s="54">
        <v>0.50306668461399995</v>
      </c>
      <c r="G14" s="54">
        <v>0.50306668461399995</v>
      </c>
      <c r="H14" s="45">
        <v>0.36799999999999999</v>
      </c>
      <c r="I14" s="55">
        <v>0.36799999999999999</v>
      </c>
      <c r="J14" s="55">
        <v>0.36799999999999999</v>
      </c>
      <c r="K14" s="55">
        <v>0.36799999999999999</v>
      </c>
      <c r="L14" s="45">
        <v>0.29799999999999999</v>
      </c>
      <c r="M14" s="55">
        <v>0.29799999999999999</v>
      </c>
      <c r="N14" s="55">
        <v>0.29799999999999999</v>
      </c>
      <c r="O14" s="55">
        <v>0.29799999999999999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0.42694652233890529</v>
      </c>
      <c r="D15" s="52">
        <f t="shared" si="0"/>
        <v>0.4060180483610149</v>
      </c>
      <c r="E15" s="52">
        <f t="shared" si="0"/>
        <v>0.4060180483610149</v>
      </c>
      <c r="F15" s="52">
        <f t="shared" si="0"/>
        <v>0.2627985145755613</v>
      </c>
      <c r="G15" s="52">
        <f t="shared" si="0"/>
        <v>0.2627985145755613</v>
      </c>
      <c r="H15" s="52">
        <f t="shared" si="0"/>
        <v>0.19224062400000003</v>
      </c>
      <c r="I15" s="52">
        <f t="shared" si="0"/>
        <v>0.19224062400000003</v>
      </c>
      <c r="J15" s="52">
        <f t="shared" si="0"/>
        <v>0.19224062400000003</v>
      </c>
      <c r="K15" s="52">
        <f t="shared" si="0"/>
        <v>0.19224062400000003</v>
      </c>
      <c r="L15" s="52">
        <f t="shared" si="0"/>
        <v>0.15567311400000003</v>
      </c>
      <c r="M15" s="52">
        <f t="shared" si="0"/>
        <v>0.15567311400000003</v>
      </c>
      <c r="N15" s="52">
        <f t="shared" si="0"/>
        <v>0.15567311400000003</v>
      </c>
      <c r="O15" s="52">
        <f t="shared" si="0"/>
        <v>0.15567311400000003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f3/9PxmhrXAm/mldwS88nxM7i4OnU5h8y4nMP0GLV9GFkyz9/12d6sObprrRJd1WCC7xoBLtBHVoPmW3tpJtJw==" saltValue="Bg0LZmXrujEpyJuwjpir3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0.63335151670000001</v>
      </c>
      <c r="D2" s="53">
        <v>0.57843063000000006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1.9000077000000001E-2</v>
      </c>
      <c r="D3" s="53">
        <v>9.86514E-2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0.28794086000000002</v>
      </c>
      <c r="D4" s="53">
        <v>0.28117237</v>
      </c>
      <c r="E4" s="53">
        <v>0.94359117746353105</v>
      </c>
      <c r="F4" s="53">
        <v>0.62977671623230003</v>
      </c>
      <c r="G4" s="53">
        <v>0</v>
      </c>
    </row>
    <row r="5" spans="1:7" x14ac:dyDescent="0.2">
      <c r="B5" s="3" t="s">
        <v>125</v>
      </c>
      <c r="C5" s="52">
        <v>5.9707565310000002E-2</v>
      </c>
      <c r="D5" s="52">
        <v>4.1745596000000003E-2</v>
      </c>
      <c r="E5" s="52">
        <f>1-SUM(E2:E4)</f>
        <v>5.640882253646895E-2</v>
      </c>
      <c r="F5" s="52">
        <f>1-SUM(F2:F4)</f>
        <v>0.37022328376769997</v>
      </c>
      <c r="G5" s="52">
        <f>1-SUM(G2:G4)</f>
        <v>1</v>
      </c>
    </row>
  </sheetData>
  <sheetProtection algorithmName="SHA-512" hashValue="raRWHjz0l4+8qRHELxKN08+fr2KDh9zJxf6JCwj2YTlAeFrvBrhtHBRtgwPVC1NiqjNM6gIirNthb6woasNTIQ==" saltValue="Nx3waVKgHB2yIGT+YEjBv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qIgrsvV2jTfWq1b/bRrIJMckILjfnu0o40CpU2tI05zkDNOqSoSALY/bD2zQGuFlbQW0fBOZeJGUD7V3LHcjIA==" saltValue="XJ45CmbANAzICeNuCVljl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Rxpbg4BpxQy81wlqnoaR/oeEA8HwitDkBd5V6rL6ZUcYdm+3DZqiHjwUAYh4QPTz4axHxJe83DWLawZonwwAoA==" saltValue="fQglHgTFSaGpVcWf4Hn3k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WYSYA/FgFI0eZbdScA66CbaFXYyhht5hTLtR2RD7A8LkwaBGAbl3q5pFEN/Qxz8n7jkxsNokMT8qVCwvlnR2zw==" saltValue="b2Y2BfdLp99femZPdVcSC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WA3kuKU6BI14UQE25jzgsCwa7CpMupNoFg9/TPixdIJB6XFS3X7fCg3Ms5XtrgPYa/6JYHeQKenptu8eLi+TvA==" saltValue="JDchs0Wn5cYSBmroDXetk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0.66527458369874903</v>
      </c>
      <c r="C2" s="98">
        <v>0.95</v>
      </c>
      <c r="D2" s="56">
        <v>51.401759028170218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39.731579279716087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310.49560891409538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0.79798866021750892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0.20615328204116801</v>
      </c>
      <c r="C10" s="98">
        <v>0.95</v>
      </c>
      <c r="D10" s="56">
        <v>12.863878723512009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0.20615328204116801</v>
      </c>
      <c r="C11" s="98">
        <v>0.95</v>
      </c>
      <c r="D11" s="56">
        <v>12.863878723512009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0.20615328204116801</v>
      </c>
      <c r="C12" s="98">
        <v>0.95</v>
      </c>
      <c r="D12" s="56">
        <v>12.863878723512009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0.20615328204116801</v>
      </c>
      <c r="C13" s="98">
        <v>0.95</v>
      </c>
      <c r="D13" s="56">
        <v>12.863878723512009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0.20615328204116801</v>
      </c>
      <c r="C14" s="98">
        <v>0.95</v>
      </c>
      <c r="D14" s="56">
        <v>12.863878723512009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0.20615328204116801</v>
      </c>
      <c r="C15" s="98">
        <v>0.95</v>
      </c>
      <c r="D15" s="56">
        <v>12.863878723512009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</v>
      </c>
      <c r="C16" s="98">
        <v>0.95</v>
      </c>
      <c r="D16" s="56">
        <v>0.57064452340735461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0.54</v>
      </c>
      <c r="C18" s="98">
        <v>0.95</v>
      </c>
      <c r="D18" s="56">
        <v>7.1893102094440149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7.1893102094440149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0.86794303889999991</v>
      </c>
      <c r="C21" s="98">
        <v>0.95</v>
      </c>
      <c r="D21" s="56">
        <v>9.7399777981275673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22.12118995836277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</v>
      </c>
      <c r="C23" s="98">
        <v>0.95</v>
      </c>
      <c r="D23" s="56">
        <v>4.1866497120487418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0.219397773430103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0.16078668307170901</v>
      </c>
      <c r="C27" s="98">
        <v>0.95</v>
      </c>
      <c r="D27" s="56">
        <v>18.43140089545771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0.60716937571324303</v>
      </c>
      <c r="C29" s="98">
        <v>0.95</v>
      </c>
      <c r="D29" s="56">
        <v>98.521408904830395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1.01886993046857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1E-3</v>
      </c>
      <c r="C32" s="98">
        <v>0.95</v>
      </c>
      <c r="D32" s="56">
        <v>1.210007178251463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0.16559655964374501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</v>
      </c>
      <c r="C38" s="98">
        <v>0.95</v>
      </c>
      <c r="D38" s="56">
        <v>4.1448077543726143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0.71021897531215206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KgpBVWf9q/d9IfZlh0vuX9RiACkVzsDGqnBVH9CxelaWRSeolwyzkV3k9RvlBID4Kn7z2ShtOSUwh5/TOs/nUQ==" saltValue="ooWx/vozgq0kbFEXKQJ57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Z1HmqwmS5dFBnMKNvk6234K1oeNH4o29elrvB9wtOCXcpC+CUIw9zQECkCcatFm2AgunC/9mTXsAtIz0uIGYnQ==" saltValue="ngb5EivOVRDmvBm2t7lBQ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V55BKrcTzoKD9+vaXh9g/z5ngxm6y+/9o9nObCxJgEp/gsQHCAF9A97nAtGWx+Z6tY2d9S95/ujmnIjfXo50Pg==" saltValue="2ip2otvvfmgmlP+1uB0/3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">
      <c r="A3" s="3" t="s">
        <v>6</v>
      </c>
      <c r="B3" s="21">
        <f>frac_mam_1month * 2.6</f>
        <v>4.2802052799999997E-2</v>
      </c>
      <c r="C3" s="21">
        <f>frac_mam_1_5months * 2.6</f>
        <v>4.2802052799999997E-2</v>
      </c>
      <c r="D3" s="21">
        <f>frac_mam_6_11months * 2.6</f>
        <v>1.6081808860000001E-2</v>
      </c>
      <c r="E3" s="21">
        <f>frac_mam_12_23months * 2.6</f>
        <v>2.7629695600000004E-2</v>
      </c>
      <c r="F3" s="21">
        <f>frac_mam_24_59months * 2.6</f>
        <v>2.5767388400000001E-2</v>
      </c>
    </row>
    <row r="4" spans="1:6" ht="15.75" customHeight="1" x14ac:dyDescent="0.2">
      <c r="A4" s="3" t="s">
        <v>207</v>
      </c>
      <c r="B4" s="21">
        <f>frac_sam_1month * 2.6</f>
        <v>0.10617914320000001</v>
      </c>
      <c r="C4" s="21">
        <f>frac_sam_1_5months * 2.6</f>
        <v>0.10617914320000001</v>
      </c>
      <c r="D4" s="21">
        <f>frac_sam_6_11months * 2.6</f>
        <v>1.53299991E-2</v>
      </c>
      <c r="E4" s="21">
        <f>frac_sam_12_23months * 2.6</f>
        <v>1.9253093860000001E-2</v>
      </c>
      <c r="F4" s="21">
        <f>frac_sam_24_59months * 2.6</f>
        <v>1.6445859820000002E-2</v>
      </c>
    </row>
  </sheetData>
  <sheetProtection algorithmName="SHA-512" hashValue="/e4ppSgBvAh/ymZa5KzRaRWmkdbYyULi1XbLLUSqtvaFBMizegKv4sq8FdZP+P2eIzB3l1FeI4b8FE0ISUiUbQ==" saltValue="OuRkJiZ9BGVTiTBM3zRLq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4.4999999999999998E-2</v>
      </c>
      <c r="E2" s="60">
        <f>food_insecure</f>
        <v>4.4999999999999998E-2</v>
      </c>
      <c r="F2" s="60">
        <f>food_insecure</f>
        <v>4.4999999999999998E-2</v>
      </c>
      <c r="G2" s="60">
        <f>food_insecure</f>
        <v>4.4999999999999998E-2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4.4999999999999998E-2</v>
      </c>
      <c r="F5" s="60">
        <f>food_insecure</f>
        <v>4.4999999999999998E-2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4.4999999999999998E-2</v>
      </c>
      <c r="F8" s="60">
        <f>food_insecure</f>
        <v>4.4999999999999998E-2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4.4999999999999998E-2</v>
      </c>
      <c r="F9" s="60">
        <f>food_insecure</f>
        <v>4.4999999999999998E-2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0.61599999999999999</v>
      </c>
      <c r="E10" s="60">
        <f>IF(ISBLANK(comm_deliv), frac_children_health_facility,1)</f>
        <v>0.61599999999999999</v>
      </c>
      <c r="F10" s="60">
        <f>IF(ISBLANK(comm_deliv), frac_children_health_facility,1)</f>
        <v>0.61599999999999999</v>
      </c>
      <c r="G10" s="60">
        <f>IF(ISBLANK(comm_deliv), frac_children_health_facility,1)</f>
        <v>0.61599999999999999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4.4999999999999998E-2</v>
      </c>
      <c r="I15" s="60">
        <f>food_insecure</f>
        <v>4.4999999999999998E-2</v>
      </c>
      <c r="J15" s="60">
        <f>food_insecure</f>
        <v>4.4999999999999998E-2</v>
      </c>
      <c r="K15" s="60">
        <f>food_insecure</f>
        <v>4.4999999999999998E-2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0.85599999999999998</v>
      </c>
      <c r="I18" s="60">
        <f>frac_PW_health_facility</f>
        <v>0.85599999999999998</v>
      </c>
      <c r="J18" s="60">
        <f>frac_PW_health_facility</f>
        <v>0.85599999999999998</v>
      </c>
      <c r="K18" s="60">
        <f>frac_PW_health_facility</f>
        <v>0.85599999999999998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0.57200000000000006</v>
      </c>
      <c r="M24" s="60">
        <f>famplan_unmet_need</f>
        <v>0.57200000000000006</v>
      </c>
      <c r="N24" s="60">
        <f>famplan_unmet_need</f>
        <v>0.57200000000000006</v>
      </c>
      <c r="O24" s="60">
        <f>famplan_unmet_need</f>
        <v>0.57200000000000006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0.11120242513656596</v>
      </c>
      <c r="M25" s="60">
        <f>(1-food_insecure)*(0.49)+food_insecure*(0.7)</f>
        <v>0.49944999999999995</v>
      </c>
      <c r="N25" s="60">
        <f>(1-food_insecure)*(0.49)+food_insecure*(0.7)</f>
        <v>0.49944999999999995</v>
      </c>
      <c r="O25" s="60">
        <f>(1-food_insecure)*(0.49)+food_insecure*(0.7)</f>
        <v>0.49944999999999995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4.7658182201385409E-2</v>
      </c>
      <c r="M26" s="60">
        <f>(1-food_insecure)*(0.21)+food_insecure*(0.3)</f>
        <v>0.21404999999999999</v>
      </c>
      <c r="N26" s="60">
        <f>(1-food_insecure)*(0.21)+food_insecure*(0.3)</f>
        <v>0.21404999999999999</v>
      </c>
      <c r="O26" s="60">
        <f>(1-food_insecure)*(0.21)+food_insecure*(0.3)</f>
        <v>0.21404999999999999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6.378915767669667E-2</v>
      </c>
      <c r="M27" s="60">
        <f>(1-food_insecure)*(0.3)</f>
        <v>0.28649999999999998</v>
      </c>
      <c r="N27" s="60">
        <f>(1-food_insecure)*(0.3)</f>
        <v>0.28649999999999998</v>
      </c>
      <c r="O27" s="60">
        <f>(1-food_insecure)*(0.3)</f>
        <v>0.28649999999999998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0.77735023498535194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Mb0+cApucmKS2FS4qNAyLDERho/5K1ExCXVbITmWH4j4fy9f2n6QnKZrZCgqer3IJkHtMhl9Nht17KxyD2OG7g==" saltValue="dLM+UEdTYI4QWluqQzGSa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NgUWikTEb/SgQQuzRSrvEY9vcEW7QBHbi8w4hNxTQFE5GNfpbrm7nujfMphe2NI/65QMF8dxwuIdGUVznCwcog==" saltValue="hHF/hxIPedavy9KVS1+Ev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69DgZ1lQorXaIC67ay1VMRAkX2SJUAzIMJRKdpVJfqinJg3bpDkDyKnV6mQEZnyKXpmSK2o/kromok+5PfSysQ==" saltValue="mh/hocVYvgRqVBDmUgFB3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QLRsYfWf4Chg/M4b4qz7MbtGh7gzTO1od+28tAl73MzHsEWoH5MheAgt5MyOb273PeYsGcZsyf21iwIUtd1MfQ==" saltValue="8xXKoh2yNtLKqQdl7W/Iw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Ikg2cBsbpM6GarSkemszmLYTBU6PV8rr7/cHjkoGu0VWUORaPQUe+RNaJditFFPlnjmmQ9YQ7GYf9lLRLDih2A==" saltValue="4ErOSR38sj38ZsPOGO448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5AgdEWshVZl6YxlAojheLT7hHyB6sABlRGigYTBWX0+LaEgokP6JdwjtL3ilt+4vyNKfsjguA3/9KRTt5nKSdg==" saltValue="VtuArGF1OsQqDzv0u4VpJ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2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2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2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2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2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2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2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2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2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ufx1/mtVMJMm7XFWf2yXkjXtscEe9ak6z11d1g2LWkI5nQIRzd8NFu88qWoVeIWKM8+LNcC4jkvodJh7dSpuAQ==" saltValue="9LU4lmg+X2gJ4yrQpQrqh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yZ/2dEK3W4hVjuR0gj+L068VyMbnZH13A3gZy4hw6Unzv6Covmz+Ot2N5Hn2BFMwhGi5cVvOdURSgM9P5qcyWw==" saltValue="uErO01FthS7R99tbb6SE2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8CAy/wFGxxhp/AR1wyRgD6cPneEX4bfgSmCK6HX+gNcoJXg2ENDE3aehjIV8QVBYI1wpjTL+mi0P/b4bHXeMgg==" saltValue="PPJGc5v5JfMguRwYiLHMh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EWr+/vX6lOsc1P1ukra1zBzYfDvEO0DUg64d9D0UIdMQ3ICn9jPWJj1plV/YVV9mIDS6QrqfYmeUPqhT/SNhig==" saltValue="4Ak+oXfhf4kAOv5Xa1ym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AHGwpldybNfP7398GqSDhmjIu1ZeNhQfiRRe7xRQUC06beo6avDils08zWD1rNtEXXIm8/wXdlQ3qHbvfnzwA==" saltValue="m764Q7uTOpp4lV0b5OabP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GO9VjGWejm1trvYt/FEfNFJSHHxFaDW8C4S85FL4ye8DnfwXiJj1n/gYaFdzGqPfT/4gs7jiV5U5tDkgpXvZhA==" saltValue="hDw729Rz9LreBy1rAn2eH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OOvjBhO2yNg9AZTPP0XJMJmdPKOSukPgqXGrPY5GYjB4X5hLeGoe1QSN4u8NTMYZ6gNRlPVYplCyOKBCa+WRfg==" saltValue="SxPUNCbJKaCWdF+EkklRi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vXBPXtcQNVe2lSmQMUFDB243/+iFH+nAiCNUwdmBkk1S1KnijAfXgVKfGF+gE7dhJXYO002uVXwhUJyUaG3ilw==" saltValue="OKqvCohqwP/h25LYfVT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oQgbWevQRaHjoAv6Mi4JFubGqoaEUkQWqKDRDv3mDJB/w4+00Nme8AHsAXVtO4PE5gU2l3EjGyOA8rdKsStscw==" saltValue="jpYDRi2q6i+ko3eAPtfpb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2023-01-25T11:20:06Z</dcterms:modified>
</cp:coreProperties>
</file>