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2DCDB684-11CD-48A7-9B1B-49F1259FB96E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5" i="2"/>
  <c r="A34" i="2"/>
  <c r="A33" i="2"/>
  <c r="A32" i="2"/>
  <c r="A26" i="2"/>
  <c r="A25" i="2"/>
  <c r="A24" i="2"/>
  <c r="A21" i="2"/>
  <c r="A19" i="2"/>
  <c r="A18" i="2"/>
  <c r="A16" i="2"/>
  <c r="A13" i="2"/>
  <c r="H11" i="2"/>
  <c r="G11" i="2"/>
  <c r="I11" i="2" s="1"/>
  <c r="H10" i="2"/>
  <c r="G10" i="2"/>
  <c r="I10" i="2" s="1"/>
  <c r="H9" i="2"/>
  <c r="G9" i="2"/>
  <c r="H8" i="2"/>
  <c r="G8" i="2"/>
  <c r="I8" i="2" s="1"/>
  <c r="H7" i="2"/>
  <c r="G7" i="2"/>
  <c r="I7" i="2" s="1"/>
  <c r="H6" i="2"/>
  <c r="G6" i="2"/>
  <c r="I6" i="2" s="1"/>
  <c r="H5" i="2"/>
  <c r="G5" i="2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27" i="2" l="1"/>
  <c r="I9" i="2"/>
  <c r="A29" i="2"/>
  <c r="A37" i="2"/>
  <c r="I5" i="2"/>
  <c r="A17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4" i="2"/>
  <c r="A22" i="2"/>
  <c r="A30" i="2"/>
  <c r="A38" i="2"/>
  <c r="A40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<sst xmlns="http://schemas.openxmlformats.org/spreadsheetml/2006/main" count="2092" uniqueCount="341">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</sst>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63018.8681640625</v>
      </c>
    </row>
    <row r="8" spans="1:3" ht="15" customHeight="1" x14ac:dyDescent="0.2">
      <c r="B8" s="5" t="s">
        <v>44</v>
      </c>
      <c r="C8" s="44">
        <v>1.4999999999999999E-2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0.70886222839355495</v>
      </c>
    </row>
    <row r="11" spans="1:3" ht="15" customHeight="1" x14ac:dyDescent="0.2">
      <c r="B11" s="5" t="s">
        <v>49</v>
      </c>
      <c r="C11" s="45">
        <v>0.84900000000000009</v>
      </c>
    </row>
    <row r="12" spans="1:3" ht="15" customHeight="1" x14ac:dyDescent="0.2">
      <c r="B12" s="5" t="s">
        <v>41</v>
      </c>
      <c r="C12" s="45">
        <v>0.74199999999999999</v>
      </c>
    </row>
    <row r="13" spans="1:3" ht="15" customHeight="1" x14ac:dyDescent="0.2">
      <c r="B13" s="5" t="s">
        <v>62</v>
      </c>
      <c r="C13" s="45">
        <v>0.154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7.22E-2</v>
      </c>
    </row>
    <row r="24" spans="1:3" ht="15" customHeight="1" x14ac:dyDescent="0.2">
      <c r="B24" s="15" t="s">
        <v>46</v>
      </c>
      <c r="C24" s="45">
        <v>0.55390000000000006</v>
      </c>
    </row>
    <row r="25" spans="1:3" ht="15" customHeight="1" x14ac:dyDescent="0.2">
      <c r="B25" s="15" t="s">
        <v>47</v>
      </c>
      <c r="C25" s="45">
        <v>0.31580000000000003</v>
      </c>
    </row>
    <row r="26" spans="1:3" ht="15" customHeight="1" x14ac:dyDescent="0.2">
      <c r="B26" s="15" t="s">
        <v>48</v>
      </c>
      <c r="C26" s="45">
        <v>5.8100000000000013E-2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0.35675533525383901</v>
      </c>
    </row>
    <row r="30" spans="1:3" ht="14.25" customHeight="1" x14ac:dyDescent="0.2">
      <c r="B30" s="25" t="s">
        <v>63</v>
      </c>
      <c r="C30" s="99">
        <v>6.5910586704521698E-2</v>
      </c>
    </row>
    <row r="31" spans="1:3" ht="14.25" customHeight="1" x14ac:dyDescent="0.2">
      <c r="B31" s="25" t="s">
        <v>10</v>
      </c>
      <c r="C31" s="99">
        <v>9.262041217609189E-2</v>
      </c>
    </row>
    <row r="32" spans="1:3" ht="14.25" customHeight="1" x14ac:dyDescent="0.2">
      <c r="B32" s="25" t="s">
        <v>11</v>
      </c>
      <c r="C32" s="99">
        <v>0.48471366586554798</v>
      </c>
    </row>
    <row r="33" spans="1:5" ht="13.15" customHeight="1" x14ac:dyDescent="0.2">
      <c r="B33" s="27" t="s">
        <v>60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16.569072394038301</v>
      </c>
    </row>
    <row r="38" spans="1:5" ht="15" customHeight="1" x14ac:dyDescent="0.2">
      <c r="B38" s="11" t="s">
        <v>35</v>
      </c>
      <c r="C38" s="43">
        <v>23.849666099433801</v>
      </c>
      <c r="D38" s="12"/>
      <c r="E38" s="13"/>
    </row>
    <row r="39" spans="1:5" ht="15" customHeight="1" x14ac:dyDescent="0.2">
      <c r="B39" s="11" t="s">
        <v>61</v>
      </c>
      <c r="C39" s="43">
        <v>28.492514381946101</v>
      </c>
      <c r="D39" s="12"/>
      <c r="E39" s="12"/>
    </row>
    <row r="40" spans="1:5" ht="15" customHeight="1" x14ac:dyDescent="0.2">
      <c r="B40" s="11" t="s">
        <v>36</v>
      </c>
      <c r="C40" s="100">
        <v>1.83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9.6558075910000003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2.2445799999999998E-2</v>
      </c>
      <c r="D45" s="12"/>
    </row>
    <row r="46" spans="1:5" ht="15.75" customHeight="1" x14ac:dyDescent="0.2">
      <c r="B46" s="11" t="s">
        <v>51</v>
      </c>
      <c r="C46" s="45">
        <v>7.9206200000000004E-2</v>
      </c>
      <c r="D46" s="12"/>
    </row>
    <row r="47" spans="1:5" ht="15.75" customHeight="1" x14ac:dyDescent="0.2">
      <c r="B47" s="11" t="s">
        <v>59</v>
      </c>
      <c r="C47" s="45">
        <v>0.19462009999999999</v>
      </c>
      <c r="D47" s="12"/>
      <c r="E47" s="13"/>
    </row>
    <row r="48" spans="1:5" ht="15" customHeight="1" x14ac:dyDescent="0.2">
      <c r="B48" s="11" t="s">
        <v>58</v>
      </c>
      <c r="C48" s="46">
        <v>0.70372789999999996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2.4</v>
      </c>
      <c r="D51" s="12"/>
    </row>
    <row r="52" spans="1:4" ht="15" customHeight="1" x14ac:dyDescent="0.2">
      <c r="B52" s="11" t="s">
        <v>13</v>
      </c>
      <c r="C52" s="100">
        <v>2.4</v>
      </c>
    </row>
    <row r="53" spans="1:4" ht="15.75" customHeight="1" x14ac:dyDescent="0.2">
      <c r="B53" s="11" t="s">
        <v>16</v>
      </c>
      <c r="C53" s="100">
        <v>2.4</v>
      </c>
    </row>
    <row r="54" spans="1:4" ht="15.75" customHeight="1" x14ac:dyDescent="0.2">
      <c r="B54" s="11" t="s">
        <v>14</v>
      </c>
      <c r="C54" s="100">
        <v>2.4</v>
      </c>
    </row>
    <row r="55" spans="1:4" ht="15.75" customHeight="1" x14ac:dyDescent="0.2">
      <c r="B55" s="11" t="s">
        <v>15</v>
      </c>
      <c r="C55" s="100">
        <v>2.4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2.1666666666666671E-2</v>
      </c>
    </row>
    <row r="59" spans="1:4" ht="15.75" customHeight="1" x14ac:dyDescent="0.2">
      <c r="B59" s="11" t="s">
        <v>40</v>
      </c>
      <c r="C59" s="45">
        <v>0.48878400000000011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0.11662965</v>
      </c>
    </row>
    <row r="63" spans="1:4" ht="15.75" customHeight="1" x14ac:dyDescent="0.2">
      <c r="A63" s="4"/>
    </row>
  </sheetData>
  <sheetProtection algorithmName="SHA-512" hashValue="I5TWbo8rPteGTyaSGAWSoW7SJJf7aWHLOtOeeceUI0ibI4zVIH0JoPgd4Aw1ZJRzHhYsJaBN+DS+UJJqd98EbQ==" saltValue="znMdHbz3+J92Mxsgoji79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0.59949309214660507</v>
      </c>
      <c r="C2" s="98">
        <v>0.95</v>
      </c>
      <c r="D2" s="56">
        <v>49.287869290922437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39.684198983342803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277.35471353022348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1.1633680590126969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0.185769111785269</v>
      </c>
      <c r="C10" s="98">
        <v>0.95</v>
      </c>
      <c r="D10" s="56">
        <v>12.816498427138701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0.185769111785269</v>
      </c>
      <c r="C11" s="98">
        <v>0.95</v>
      </c>
      <c r="D11" s="56">
        <v>12.816498427138701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0.185769111785269</v>
      </c>
      <c r="C12" s="98">
        <v>0.95</v>
      </c>
      <c r="D12" s="56">
        <v>12.816498427138701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0.185769111785269</v>
      </c>
      <c r="C13" s="98">
        <v>0.95</v>
      </c>
      <c r="D13" s="56">
        <v>12.816498427138701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0.185769111785269</v>
      </c>
      <c r="C14" s="98">
        <v>0.95</v>
      </c>
      <c r="D14" s="56">
        <v>12.816498427138701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0.185769111785269</v>
      </c>
      <c r="C15" s="98">
        <v>0.95</v>
      </c>
      <c r="D15" s="56">
        <v>12.816498427138701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0.52326422703405329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0.45</v>
      </c>
      <c r="C18" s="98">
        <v>0.95</v>
      </c>
      <c r="D18" s="56">
        <v>6.4352685672608949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6.4352685672608949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0.63121969999999994</v>
      </c>
      <c r="C21" s="98">
        <v>0.95</v>
      </c>
      <c r="D21" s="56">
        <v>11.985155491425511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22.014584291522841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4.1570370268154289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0.1595590845463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0.144888303525364</v>
      </c>
      <c r="C27" s="98">
        <v>0.95</v>
      </c>
      <c r="D27" s="56">
        <v>18.471268288136731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0.69253935451712811</v>
      </c>
      <c r="C29" s="98">
        <v>0.95</v>
      </c>
      <c r="D29" s="56">
        <v>93.696773026618672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1.5479984877076829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0.2315497017</v>
      </c>
      <c r="C32" s="98">
        <v>0.95</v>
      </c>
      <c r="D32" s="56">
        <v>1.1034095765662739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0.574593186378479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2.4706285348208592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0.99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oV/hIVFuT6CB2Asa9b6WcMSBHHPvMZwTEhMyskArzuRgW85GXhvOvB1z9Yg8q2d7V/lyVfptbpUh+s2ERG6LgQ==" saltValue="B8uSoZ3y143jxTiXt+j/2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GRq3HQkLgrPdhud0dBlrxAY/QXAhMCNwKI9u1pzNHCgAvwrnd/oeTrAnN52uX7n3xFFtVRuSi6VBghAxKD9NkA==" saltValue="Z2ZqAFnPnIOtYYmC0n7yQ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wuzW1HWM37DcEgi8b4d5+aIQIQg12+qnDshWkukVNlxKy3xg/Q1J4wnD5fuqUPqGHNaQbguKlPkKE2vQXpnjLA==" saltValue="iU+31F5K30fG7EDUcLIB3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2.4</v>
      </c>
      <c r="C2" s="21">
        <f>'Entradas de población-año base'!C52</f>
        <v>2.4</v>
      </c>
      <c r="D2" s="21">
        <f>'Entradas de población-año base'!C53</f>
        <v>2.4</v>
      </c>
      <c r="E2" s="21">
        <f>'Entradas de población-año base'!C54</f>
        <v>2.4</v>
      </c>
      <c r="F2" s="21">
        <f>'Entradas de población-año base'!C55</f>
        <v>2.4</v>
      </c>
    </row>
    <row r="3" spans="1:6" ht="15.75" customHeight="1" x14ac:dyDescent="0.2">
      <c r="A3" s="3" t="s">
        <v>6</v>
      </c>
      <c r="B3" s="21">
        <f>frac_mam_1month * 2.6</f>
        <v>0.17421317696571362</v>
      </c>
      <c r="C3" s="21">
        <f>frac_mam_1_5months * 2.6</f>
        <v>0.17421317696571362</v>
      </c>
      <c r="D3" s="21">
        <f>frac_mam_6_11months * 2.6</f>
        <v>0.17344126105308522</v>
      </c>
      <c r="E3" s="21">
        <f>frac_mam_12_23months * 2.6</f>
        <v>0.10721077695488941</v>
      </c>
      <c r="F3" s="21">
        <f>frac_mam_24_59months * 2.6</f>
        <v>7.440304309129718E-2</v>
      </c>
    </row>
    <row r="4" spans="1:6" ht="15.75" customHeight="1" x14ac:dyDescent="0.2">
      <c r="A4" s="3" t="s">
        <v>207</v>
      </c>
      <c r="B4" s="21">
        <f>frac_sam_1month * 2.6</f>
        <v>0.21761335879564297</v>
      </c>
      <c r="C4" s="21">
        <f>frac_sam_1_5months * 2.6</f>
        <v>0.21761335879564297</v>
      </c>
      <c r="D4" s="21">
        <f>frac_sam_6_11months * 2.6</f>
        <v>8.5564897209405896E-2</v>
      </c>
      <c r="E4" s="21">
        <f>frac_sam_12_23months * 2.6</f>
        <v>5.2959639206528603E-2</v>
      </c>
      <c r="F4" s="21">
        <f>frac_sam_24_59months * 2.6</f>
        <v>2.5706152990460383E-2</v>
      </c>
    </row>
  </sheetData>
  <sheetProtection algorithmName="SHA-512" hashValue="ZTolcB7CZJrNbdF/bvux62pE8cNSwXyzDj/yXCJCLcOkHhuwt6hXxP4K8ypP0AUQqq0+axML/eYTBClnAUWtQQ==" saltValue="pHAxybTbe2rPiPWYskzsY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0.74199999999999999</v>
      </c>
      <c r="E10" s="60">
        <f>IF(ISBLANK(comm_deliv), frac_children_health_facility,1)</f>
        <v>0.74199999999999999</v>
      </c>
      <c r="F10" s="60">
        <f>IF(ISBLANK(comm_deliv), frac_children_health_facility,1)</f>
        <v>0.74199999999999999</v>
      </c>
      <c r="G10" s="60">
        <f>IF(ISBLANK(comm_deliv), frac_children_health_facility,1)</f>
        <v>0.74199999999999999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0.84900000000000009</v>
      </c>
      <c r="I18" s="60">
        <f>frac_PW_health_facility</f>
        <v>0.84900000000000009</v>
      </c>
      <c r="J18" s="60">
        <f>frac_PW_health_facility</f>
        <v>0.84900000000000009</v>
      </c>
      <c r="K18" s="60">
        <f>frac_PW_health_facility</f>
        <v>0.84900000000000009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0.154</v>
      </c>
      <c r="M24" s="60">
        <f>famplan_unmet_need</f>
        <v>0.154</v>
      </c>
      <c r="N24" s="60">
        <f>famplan_unmet_need</f>
        <v>0.154</v>
      </c>
      <c r="O24" s="60">
        <f>famplan_unmet_need</f>
        <v>0.154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0.14357459206771836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6.1531968029022159E-2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8.6031211509704511E-2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0.70886222839355495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ElpmVd9PLaDngnVWQdVOh0bMlGYwu9+MP7KvgiLXuRSrmrmV8cpLCMuhJ7m0DOZrwFVUKiYGtgjEmG326JKbLg==" saltValue="l4zSybNtpKhYVUsLsnumJ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UFUYo0ZmMHQ67cU++IFcSmSEnvNbJtMiGun1q3zmWiWRwLOwVr2xGzZkuTttoJK/viEAHujoVOH2kXdc+FVTvA==" saltValue="AdfSt8QaTQT3j8VlxzEjF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W3DURwl+ocKKe4FrLv9pXeoFUK9wQ6n95ea1oMFW/CgKQPOO771FSYeVXsT59IYiRdTboj9eM2V1yd+JmO6ffw==" saltValue="CRkEeuu65YcA7SM5FnYGk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OSe5LNErSUkVmyloiQUyZii0sZHVZv8aJEqWXT+uBgjkOyMkw74vr5xFcqCP/gsoBZm3tfqPnOiTXNoNObB0WA==" saltValue="UYWn784oAQckU3EgBYzv7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KJJA+evRnJbgK4IrD73mr/fXkK1qtsifD28WxYfq1FSXoILKHC2m5//byHlShaJ3/9hcQhqS+4k6KO5iX3ejdQ==" saltValue="c4MhVjPSIalUNZVijmQt5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BGcIYDP5b4AUGFqTcDHfH58j80Y/jWIi74UZS4a+lMNGTuUpVhBsRdleK9EQ7LBrcD89YzAGj51g+/crsA1LPw==" saltValue="N06NL5F0pqgCh0QeLZi6d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13988.287200000001</v>
      </c>
      <c r="C2" s="49">
        <v>35000</v>
      </c>
      <c r="D2" s="49">
        <v>76000</v>
      </c>
      <c r="E2" s="49">
        <v>72000</v>
      </c>
      <c r="F2" s="49">
        <v>48000</v>
      </c>
      <c r="G2" s="17">
        <f t="shared" ref="G2:G11" si="0">C2+D2+E2+F2</f>
        <v>231000</v>
      </c>
      <c r="H2" s="17">
        <f t="shared" ref="H2:H11" si="1">(B2 + stillbirth*B2/(1000-stillbirth))/(1-abortion)</f>
        <v>16050.763997943603</v>
      </c>
      <c r="I2" s="17">
        <f t="shared" ref="I2:I11" si="2">G2-H2</f>
        <v>214949.23600205639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13830.200800000001</v>
      </c>
      <c r="C3" s="50">
        <v>35000</v>
      </c>
      <c r="D3" s="50">
        <v>74000</v>
      </c>
      <c r="E3" s="50">
        <v>73000</v>
      </c>
      <c r="F3" s="50">
        <v>49000</v>
      </c>
      <c r="G3" s="17">
        <f t="shared" si="0"/>
        <v>231000</v>
      </c>
      <c r="H3" s="17">
        <f t="shared" si="1"/>
        <v>15869.368844884084</v>
      </c>
      <c r="I3" s="17">
        <f t="shared" si="2"/>
        <v>215130.6311551159</v>
      </c>
    </row>
    <row r="4" spans="1:9" ht="15.75" customHeight="1" x14ac:dyDescent="0.2">
      <c r="A4" s="5">
        <f t="shared" si="3"/>
        <v>2023</v>
      </c>
      <c r="B4" s="49">
        <v>13665.630800000001</v>
      </c>
      <c r="C4" s="50">
        <v>35000</v>
      </c>
      <c r="D4" s="50">
        <v>74000</v>
      </c>
      <c r="E4" s="50">
        <v>75000</v>
      </c>
      <c r="F4" s="50">
        <v>51000</v>
      </c>
      <c r="G4" s="17">
        <f t="shared" si="0"/>
        <v>235000</v>
      </c>
      <c r="H4" s="17">
        <f t="shared" si="1"/>
        <v>15680.534129570149</v>
      </c>
      <c r="I4" s="17">
        <f t="shared" si="2"/>
        <v>219319.46587042985</v>
      </c>
    </row>
    <row r="5" spans="1:9" ht="15.75" customHeight="1" x14ac:dyDescent="0.2">
      <c r="A5" s="5">
        <f t="shared" si="3"/>
        <v>2024</v>
      </c>
      <c r="B5" s="49">
        <v>13479.084000000001</v>
      </c>
      <c r="C5" s="50">
        <v>36000</v>
      </c>
      <c r="D5" s="50">
        <v>72000</v>
      </c>
      <c r="E5" s="50">
        <v>76000</v>
      </c>
      <c r="F5" s="50">
        <v>53000</v>
      </c>
      <c r="G5" s="17">
        <f t="shared" si="0"/>
        <v>237000</v>
      </c>
      <c r="H5" s="17">
        <f t="shared" si="1"/>
        <v>15466.482286155639</v>
      </c>
      <c r="I5" s="17">
        <f t="shared" si="2"/>
        <v>221533.51771384437</v>
      </c>
    </row>
    <row r="6" spans="1:9" ht="15.75" customHeight="1" x14ac:dyDescent="0.2">
      <c r="A6" s="5">
        <f t="shared" si="3"/>
        <v>2025</v>
      </c>
      <c r="B6" s="49">
        <v>13286.773999999999</v>
      </c>
      <c r="C6" s="50">
        <v>36000</v>
      </c>
      <c r="D6" s="50">
        <v>72000</v>
      </c>
      <c r="E6" s="50">
        <v>77000</v>
      </c>
      <c r="F6" s="50">
        <v>56000</v>
      </c>
      <c r="G6" s="17">
        <f t="shared" si="0"/>
        <v>241000</v>
      </c>
      <c r="H6" s="17">
        <f t="shared" si="1"/>
        <v>15245.81749851498</v>
      </c>
      <c r="I6" s="17">
        <f t="shared" si="2"/>
        <v>225754.18250148502</v>
      </c>
    </row>
    <row r="7" spans="1:9" ht="15.75" customHeight="1" x14ac:dyDescent="0.2">
      <c r="A7" s="5">
        <f t="shared" si="3"/>
        <v>2026</v>
      </c>
      <c r="B7" s="49">
        <v>13123.609200000001</v>
      </c>
      <c r="C7" s="50">
        <v>35000</v>
      </c>
      <c r="D7" s="50">
        <v>72000</v>
      </c>
      <c r="E7" s="50">
        <v>77000</v>
      </c>
      <c r="F7" s="50">
        <v>58000</v>
      </c>
      <c r="G7" s="17">
        <f t="shared" si="0"/>
        <v>242000</v>
      </c>
      <c r="H7" s="17">
        <f t="shared" si="1"/>
        <v>15058.59517028228</v>
      </c>
      <c r="I7" s="17">
        <f t="shared" si="2"/>
        <v>226941.40482971771</v>
      </c>
    </row>
    <row r="8" spans="1:9" ht="15.75" customHeight="1" x14ac:dyDescent="0.2">
      <c r="A8" s="5">
        <f t="shared" si="3"/>
        <v>2027</v>
      </c>
      <c r="B8" s="49">
        <v>12940.8202</v>
      </c>
      <c r="C8" s="50">
        <v>35000</v>
      </c>
      <c r="D8" s="50">
        <v>71000</v>
      </c>
      <c r="E8" s="50">
        <v>77000</v>
      </c>
      <c r="F8" s="50">
        <v>61000</v>
      </c>
      <c r="G8" s="17">
        <f t="shared" si="0"/>
        <v>244000</v>
      </c>
      <c r="H8" s="17">
        <f t="shared" si="1"/>
        <v>14848.855188648209</v>
      </c>
      <c r="I8" s="17">
        <f t="shared" si="2"/>
        <v>229151.14481135178</v>
      </c>
    </row>
    <row r="9" spans="1:9" ht="15.75" customHeight="1" x14ac:dyDescent="0.2">
      <c r="A9" s="5">
        <f t="shared" si="3"/>
        <v>2028</v>
      </c>
      <c r="B9" s="49">
        <v>12753.54</v>
      </c>
      <c r="C9" s="50">
        <v>35000</v>
      </c>
      <c r="D9" s="50">
        <v>71000</v>
      </c>
      <c r="E9" s="50">
        <v>77000</v>
      </c>
      <c r="F9" s="50">
        <v>63000</v>
      </c>
      <c r="G9" s="17">
        <f t="shared" si="0"/>
        <v>246000</v>
      </c>
      <c r="H9" s="17">
        <f t="shared" si="1"/>
        <v>14633.961810444789</v>
      </c>
      <c r="I9" s="17">
        <f t="shared" si="2"/>
        <v>231366.0381895552</v>
      </c>
    </row>
    <row r="10" spans="1:9" ht="15.75" customHeight="1" x14ac:dyDescent="0.2">
      <c r="A10" s="5">
        <f t="shared" si="3"/>
        <v>2029</v>
      </c>
      <c r="B10" s="49">
        <v>12561.768599999999</v>
      </c>
      <c r="C10" s="50">
        <v>34000</v>
      </c>
      <c r="D10" s="50">
        <v>70000</v>
      </c>
      <c r="E10" s="50">
        <v>75000</v>
      </c>
      <c r="F10" s="50">
        <v>65000</v>
      </c>
      <c r="G10" s="17">
        <f t="shared" si="0"/>
        <v>244000</v>
      </c>
      <c r="H10" s="17">
        <f t="shared" si="1"/>
        <v>14413.915035672017</v>
      </c>
      <c r="I10" s="17">
        <f t="shared" si="2"/>
        <v>229586.08496432798</v>
      </c>
    </row>
    <row r="11" spans="1:9" ht="15.75" customHeight="1" x14ac:dyDescent="0.2">
      <c r="A11" s="5">
        <f t="shared" si="3"/>
        <v>2030</v>
      </c>
      <c r="B11" s="49">
        <v>12365.505999999999</v>
      </c>
      <c r="C11" s="50">
        <v>34000</v>
      </c>
      <c r="D11" s="50">
        <v>70000</v>
      </c>
      <c r="E11" s="50">
        <v>75000</v>
      </c>
      <c r="F11" s="50">
        <v>67000</v>
      </c>
      <c r="G11" s="17">
        <f t="shared" si="0"/>
        <v>246000</v>
      </c>
      <c r="H11" s="17">
        <f t="shared" si="1"/>
        <v>14188.714864329893</v>
      </c>
      <c r="I11" s="17">
        <f t="shared" si="2"/>
        <v>231811.2851356701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K4/mXOG2UyXSJgX+08SGvAwUILATDjq0kF4/XCR2u0zJF0UQBrtSCcy8VtySUzaQIrlLtZHALyVhjOLhKVtlCQ==" saltValue="HyIiYZFcm/ZiH3hACA9hF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Xy72mt2oVgVZfrhHbi2ylc7J5ngoqbkOOAqotiWtfUJ4TMHXzd5WUl4U7sVlYNdw1Ef105ylwANtXOxz4/UM9g==" saltValue="2tc8UaDUiKKxJPy3kGnOP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3haEVnluuOPHe5AHiINp6rhEMEHb1NBuCmndVXA8ILu6AxMhol3wc4eDHCYzLZQ3DCeH3V6Kgnv3xZ+sQ5EUhA==" saltValue="40Du5HK0kXbBNLUNf6Aqz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K4TPiHa9l2fi/jZhAgxCu/DsC5XAywJxHa8vXIKp7oaH7wslT1RamefaXr29tSDmCUqevnqj4/jPHUfPTwa1LA==" saltValue="UkDU+Uf+EStHr7U6zHqa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rdQSEY/3PlML+YidN6DrI37fnNrsT3KPAm/EN7y33r/dGbhR+4iNwgqs8H9KI67MYwnvjoRadAD6HFB6SJit0Q==" saltValue="Ma3vD0dsVThJL2ohyh0W4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9ym0kT8lpZvOyxXe9LKpNpWDMNONd7Rb0sQjhQ0BCvjyri9qkNbzWcFzWtxfxgnYtSmh87cIC/Ivtiy7jvE9cQ==" saltValue="QJUJfcIU40dmBuv22SVfF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RjnUXbqsAkAJNN0vKjMBQja+FXWAThN3bLQEtFxXkkDRHogg6q8xxhzN6s3yvdRCxuO/Y8L/1wBI0/exqT2ChQ==" saltValue="yuUuuN7rolr2IU0VESW/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oDwhRGHNbesoSvzkSjGZSdXIRww9r8N4+c96S0cqLKGvYOyfLlverrNFVr1mwodZ/uBxgZ2dva3yYTNaTwJeEA==" saltValue="pAvnn2LAALmkVZ0AvkuE2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eALx0pwCCm9cnE+PcO0ZNAT097dD6r6x6/5nwe4I4V1wGbsI+TEf08lSNNaLQHkR3GC7QWmiqNQX29Ju/3gpFw==" saltValue="SBdII31qAzImVhA4aDdY9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gKzIGg3BDEbYOyfFXbRvhuhU+qnkLpK1SU1gjb9B2vYIQpOA2oBgWjTcf/TANAw87lxsIkE4lIw/ypv7in7CsQ==" saltValue="y6TroC6mx8wHGyi6DyaVG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2.9789614758972301E-3</v>
      </c>
    </row>
    <row r="4" spans="1:8" ht="15.75" customHeight="1" x14ac:dyDescent="0.2">
      <c r="B4" s="19" t="s">
        <v>97</v>
      </c>
      <c r="C4" s="101">
        <v>0.1649768520560225</v>
      </c>
    </row>
    <row r="5" spans="1:8" ht="15.75" customHeight="1" x14ac:dyDescent="0.2">
      <c r="B5" s="19" t="s">
        <v>95</v>
      </c>
      <c r="C5" s="101">
        <v>5.1776858764593321E-2</v>
      </c>
    </row>
    <row r="6" spans="1:8" ht="15.75" customHeight="1" x14ac:dyDescent="0.2">
      <c r="B6" s="19" t="s">
        <v>91</v>
      </c>
      <c r="C6" s="101">
        <v>0.2191247016985779</v>
      </c>
    </row>
    <row r="7" spans="1:8" ht="15.75" customHeight="1" x14ac:dyDescent="0.2">
      <c r="B7" s="19" t="s">
        <v>96</v>
      </c>
      <c r="C7" s="101">
        <v>0.33885942825492349</v>
      </c>
    </row>
    <row r="8" spans="1:8" ht="15.75" customHeight="1" x14ac:dyDescent="0.2">
      <c r="B8" s="19" t="s">
        <v>98</v>
      </c>
      <c r="C8" s="101">
        <v>3.1334662543682692E-3</v>
      </c>
    </row>
    <row r="9" spans="1:8" ht="15.75" customHeight="1" x14ac:dyDescent="0.2">
      <c r="B9" s="19" t="s">
        <v>92</v>
      </c>
      <c r="C9" s="101">
        <v>0.1417206421602237</v>
      </c>
    </row>
    <row r="10" spans="1:8" ht="15.75" customHeight="1" x14ac:dyDescent="0.2">
      <c r="B10" s="19" t="s">
        <v>94</v>
      </c>
      <c r="C10" s="101">
        <v>7.7429089335393372E-2</v>
      </c>
    </row>
    <row r="11" spans="1:8" ht="15.75" customHeight="1" x14ac:dyDescent="0.2">
      <c r="B11" s="27" t="s">
        <v>60</v>
      </c>
      <c r="C11" s="48">
        <f>SUM(C3:C10)</f>
        <v>0.99999999999999989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0.13209661100774239</v>
      </c>
      <c r="D14" s="55">
        <v>0.13209661100774239</v>
      </c>
      <c r="E14" s="55">
        <v>0.13209661100774239</v>
      </c>
      <c r="F14" s="55">
        <v>0.13209661100774239</v>
      </c>
    </row>
    <row r="15" spans="1:8" ht="15.75" customHeight="1" x14ac:dyDescent="0.2">
      <c r="B15" s="19" t="s">
        <v>102</v>
      </c>
      <c r="C15" s="101">
        <v>0.2638099189367234</v>
      </c>
      <c r="D15" s="101">
        <v>0.2638099189367234</v>
      </c>
      <c r="E15" s="101">
        <v>0.2638099189367234</v>
      </c>
      <c r="F15" s="101">
        <v>0.2638099189367234</v>
      </c>
    </row>
    <row r="16" spans="1:8" ht="15.75" customHeight="1" x14ac:dyDescent="0.2">
      <c r="B16" s="19" t="s">
        <v>2</v>
      </c>
      <c r="C16" s="101">
        <v>2.6019878135673451E-2</v>
      </c>
      <c r="D16" s="101">
        <v>2.6019878135673451E-2</v>
      </c>
      <c r="E16" s="101">
        <v>2.6019878135673451E-2</v>
      </c>
      <c r="F16" s="101">
        <v>2.6019878135673451E-2</v>
      </c>
    </row>
    <row r="17" spans="1:8" ht="15.75" customHeight="1" x14ac:dyDescent="0.2">
      <c r="B17" s="19" t="s">
        <v>90</v>
      </c>
      <c r="C17" s="101">
        <v>1.229521104954541E-2</v>
      </c>
      <c r="D17" s="101">
        <v>1.229521104954541E-2</v>
      </c>
      <c r="E17" s="101">
        <v>1.229521104954541E-2</v>
      </c>
      <c r="F17" s="101">
        <v>1.229521104954541E-2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1.0413154173341869E-2</v>
      </c>
      <c r="D19" s="101">
        <v>1.0413154173341869E-2</v>
      </c>
      <c r="E19" s="101">
        <v>1.0413154173341869E-2</v>
      </c>
      <c r="F19" s="101">
        <v>1.0413154173341869E-2</v>
      </c>
    </row>
    <row r="20" spans="1:8" ht="15.75" customHeight="1" x14ac:dyDescent="0.2">
      <c r="B20" s="19" t="s">
        <v>79</v>
      </c>
      <c r="C20" s="101">
        <v>1.386385395911788E-2</v>
      </c>
      <c r="D20" s="101">
        <v>1.386385395911788E-2</v>
      </c>
      <c r="E20" s="101">
        <v>1.386385395911788E-2</v>
      </c>
      <c r="F20" s="101">
        <v>1.386385395911788E-2</v>
      </c>
    </row>
    <row r="21" spans="1:8" ht="15.75" customHeight="1" x14ac:dyDescent="0.2">
      <c r="B21" s="19" t="s">
        <v>88</v>
      </c>
      <c r="C21" s="101">
        <v>0.13907920202401811</v>
      </c>
      <c r="D21" s="101">
        <v>0.13907920202401811</v>
      </c>
      <c r="E21" s="101">
        <v>0.13907920202401811</v>
      </c>
      <c r="F21" s="101">
        <v>0.13907920202401811</v>
      </c>
    </row>
    <row r="22" spans="1:8" ht="15.75" customHeight="1" x14ac:dyDescent="0.2">
      <c r="B22" s="19" t="s">
        <v>99</v>
      </c>
      <c r="C22" s="101">
        <v>0.40242217071383751</v>
      </c>
      <c r="D22" s="101">
        <v>0.40242217071383751</v>
      </c>
      <c r="E22" s="101">
        <v>0.40242217071383751</v>
      </c>
      <c r="F22" s="101">
        <v>0.40242217071383751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2.0391851999999999E-2</v>
      </c>
    </row>
    <row r="27" spans="1:8" ht="15.75" customHeight="1" x14ac:dyDescent="0.2">
      <c r="B27" s="19" t="s">
        <v>89</v>
      </c>
      <c r="C27" s="101">
        <v>1.2112826E-2</v>
      </c>
    </row>
    <row r="28" spans="1:8" ht="15.75" customHeight="1" x14ac:dyDescent="0.2">
      <c r="B28" s="19" t="s">
        <v>103</v>
      </c>
      <c r="C28" s="101">
        <v>0.20645870999999999</v>
      </c>
    </row>
    <row r="29" spans="1:8" ht="15.75" customHeight="1" x14ac:dyDescent="0.2">
      <c r="B29" s="19" t="s">
        <v>86</v>
      </c>
      <c r="C29" s="101">
        <v>0.14582909399999999</v>
      </c>
    </row>
    <row r="30" spans="1:8" ht="15.75" customHeight="1" x14ac:dyDescent="0.2">
      <c r="B30" s="19" t="s">
        <v>4</v>
      </c>
      <c r="C30" s="101">
        <v>4.8967666E-2</v>
      </c>
    </row>
    <row r="31" spans="1:8" ht="15.75" customHeight="1" x14ac:dyDescent="0.2">
      <c r="B31" s="19" t="s">
        <v>80</v>
      </c>
      <c r="C31" s="101">
        <v>9.2788695000000004E-2</v>
      </c>
    </row>
    <row r="32" spans="1:8" ht="15.75" customHeight="1" x14ac:dyDescent="0.2">
      <c r="B32" s="19" t="s">
        <v>85</v>
      </c>
      <c r="C32" s="101">
        <v>1.0910125E-2</v>
      </c>
    </row>
    <row r="33" spans="2:3" ht="15.75" customHeight="1" x14ac:dyDescent="0.2">
      <c r="B33" s="19" t="s">
        <v>100</v>
      </c>
      <c r="C33" s="101">
        <v>0.3714693</v>
      </c>
    </row>
    <row r="34" spans="2:3" ht="15.75" customHeight="1" x14ac:dyDescent="0.2">
      <c r="B34" s="19" t="s">
        <v>87</v>
      </c>
      <c r="C34" s="101">
        <v>9.1071732999999988E-2</v>
      </c>
    </row>
    <row r="35" spans="2:3" ht="15.75" customHeight="1" x14ac:dyDescent="0.2">
      <c r="B35" s="27" t="s">
        <v>60</v>
      </c>
      <c r="C35" s="48">
        <f>SUM(C26:C34)</f>
        <v>1.0000000010000001</v>
      </c>
    </row>
  </sheetData>
  <sheetProtection algorithmName="SHA-512" hashValue="vFtLFLlyYXGALqDIsSbx92GFbOL124Sa69ASZtGARaxk4ov/7yxzyNrQFKkSEfg3Nvv50GMbsndqjuv04DDs6g==" saltValue="FcBMqXADdhHxoiRofGy9i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0.42378201878194477</v>
      </c>
      <c r="D2" s="52">
        <f>IFERROR(1-_xlfn.NORM.DIST(_xlfn.NORM.INV(SUM(D4:D5), 0, 1) + 1, 0, 1, TRUE), "")</f>
        <v>0.42378201878194477</v>
      </c>
      <c r="E2" s="52">
        <f>IFERROR(1-_xlfn.NORM.DIST(_xlfn.NORM.INV(SUM(E4:E5), 0, 1) + 1, 0, 1, TRUE), "")</f>
        <v>0.48608537675152186</v>
      </c>
      <c r="F2" s="52">
        <f>IFERROR(1-_xlfn.NORM.DIST(_xlfn.NORM.INV(SUM(F4:F5), 0, 1) + 1, 0, 1, TRUE), "")</f>
        <v>0.26164678066813452</v>
      </c>
      <c r="G2" s="52">
        <f>IFERROR(1-_xlfn.NORM.DIST(_xlfn.NORM.INV(SUM(G4:G5), 0, 1) + 1, 0, 1, TRUE), "")</f>
        <v>0.24877361890334271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0.36660721355552961</v>
      </c>
      <c r="D3" s="52">
        <f>IFERROR(_xlfn.NORM.DIST(_xlfn.NORM.INV(SUM(D4:D5), 0, 1) + 1, 0, 1, TRUE) - SUM(D4:D5), "")</f>
        <v>0.36660721355552961</v>
      </c>
      <c r="E3" s="52">
        <f>IFERROR(_xlfn.NORM.DIST(_xlfn.NORM.INV(SUM(E4:E5), 0, 1) + 1, 0, 1, TRUE) - SUM(E4:E5), "")</f>
        <v>0.34667079983939764</v>
      </c>
      <c r="F3" s="52">
        <f>IFERROR(_xlfn.NORM.DIST(_xlfn.NORM.INV(SUM(F4:F5), 0, 1) + 1, 0, 1, TRUE) - SUM(F4:F5), "")</f>
        <v>0.37957380384362249</v>
      </c>
      <c r="G3" s="52">
        <f>IFERROR(_xlfn.NORM.DIST(_xlfn.NORM.INV(SUM(G4:G5), 0, 1) + 1, 0, 1, TRUE) - SUM(G4:G5), "")</f>
        <v>0.37736591759663529</v>
      </c>
    </row>
    <row r="4" spans="1:15" ht="15.75" customHeight="1" x14ac:dyDescent="0.2">
      <c r="B4" s="5" t="s">
        <v>110</v>
      </c>
      <c r="C4" s="45">
        <v>0.11483576893806501</v>
      </c>
      <c r="D4" s="53">
        <v>0.11483576893806501</v>
      </c>
      <c r="E4" s="53">
        <v>7.4652738869190202E-2</v>
      </c>
      <c r="F4" s="53">
        <v>0.213131308555603</v>
      </c>
      <c r="G4" s="53">
        <v>0.23221144080162001</v>
      </c>
    </row>
    <row r="5" spans="1:15" ht="15.75" customHeight="1" x14ac:dyDescent="0.2">
      <c r="B5" s="5" t="s">
        <v>106</v>
      </c>
      <c r="C5" s="45">
        <v>9.4774998724460602E-2</v>
      </c>
      <c r="D5" s="53">
        <v>9.4774998724460602E-2</v>
      </c>
      <c r="E5" s="53">
        <v>9.2591084539890303E-2</v>
      </c>
      <c r="F5" s="53">
        <v>0.14564810693263999</v>
      </c>
      <c r="G5" s="53">
        <v>0.14164902269840199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0.51333218406637382</v>
      </c>
      <c r="D8" s="52">
        <f>IFERROR(1-_xlfn.NORM.DIST(_xlfn.NORM.INV(SUM(D10:D11), 0, 1) + 1, 0, 1, TRUE), "")</f>
        <v>0.51333218406637382</v>
      </c>
      <c r="E8" s="52">
        <f>IFERROR(1-_xlfn.NORM.DIST(_xlfn.NORM.INV(SUM(E10:E11), 0, 1) + 1, 0, 1, TRUE), "")</f>
        <v>0.61169237501123486</v>
      </c>
      <c r="F8" s="52">
        <f>IFERROR(1-_xlfn.NORM.DIST(_xlfn.NORM.INV(SUM(F10:F11), 0, 1) + 1, 0, 1, TRUE), "")</f>
        <v>0.70590026901948222</v>
      </c>
      <c r="G8" s="52">
        <f>IFERROR(1-_xlfn.NORM.DIST(_xlfn.NORM.INV(SUM(G10:G11), 0, 1) + 1, 0, 1, TRUE), "")</f>
        <v>0.77885207137059753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0.33596530217925835</v>
      </c>
      <c r="D9" s="52">
        <f>IFERROR(_xlfn.NORM.DIST(_xlfn.NORM.INV(SUM(D10:D11), 0, 1) + 1, 0, 1, TRUE) - SUM(D10:D11), "")</f>
        <v>0.33596530217925835</v>
      </c>
      <c r="E9" s="52">
        <f>IFERROR(_xlfn.NORM.DIST(_xlfn.NORM.INV(SUM(E10:E11), 0, 1) + 1, 0, 1, TRUE) - SUM(E10:E11), "")</f>
        <v>0.28868987181088401</v>
      </c>
      <c r="F9" s="52">
        <f>IFERROR(_xlfn.NORM.DIST(_xlfn.NORM.INV(SUM(F10:F11), 0, 1) + 1, 0, 1, TRUE) - SUM(F10:F11), "")</f>
        <v>0.23249572476458785</v>
      </c>
      <c r="G9" s="52">
        <f>IFERROR(_xlfn.NORM.DIST(_xlfn.NORM.INV(SUM(G10:G11), 0, 1) + 1, 0, 1, TRUE) - SUM(G10:G11), "")</f>
        <v>0.18264439167488028</v>
      </c>
    </row>
    <row r="10" spans="1:15" ht="15.75" customHeight="1" x14ac:dyDescent="0.2">
      <c r="B10" s="5" t="s">
        <v>107</v>
      </c>
      <c r="C10" s="45">
        <v>6.7005068063736004E-2</v>
      </c>
      <c r="D10" s="53">
        <v>6.7005068063736004E-2</v>
      </c>
      <c r="E10" s="53">
        <v>6.67081773281097E-2</v>
      </c>
      <c r="F10" s="53">
        <v>4.1234914213419002E-2</v>
      </c>
      <c r="G10" s="53">
        <v>2.8616555035114299E-2</v>
      </c>
    </row>
    <row r="11" spans="1:15" ht="15.75" customHeight="1" x14ac:dyDescent="0.2">
      <c r="B11" s="5" t="s">
        <v>119</v>
      </c>
      <c r="C11" s="45">
        <v>8.3697445690631908E-2</v>
      </c>
      <c r="D11" s="53">
        <v>8.3697445690631908E-2</v>
      </c>
      <c r="E11" s="53">
        <v>3.29095758497715E-2</v>
      </c>
      <c r="F11" s="53">
        <v>2.0369092002511E-2</v>
      </c>
      <c r="G11" s="53">
        <v>9.8869819194078393E-3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0.92247155925000002</v>
      </c>
      <c r="D14" s="54">
        <v>0.91737426694000002</v>
      </c>
      <c r="E14" s="54">
        <v>0.91737426694000002</v>
      </c>
      <c r="F14" s="54">
        <v>0.84381044781000003</v>
      </c>
      <c r="G14" s="54">
        <v>0.84381044781000003</v>
      </c>
      <c r="H14" s="45">
        <v>0.32800000000000001</v>
      </c>
      <c r="I14" s="55">
        <v>0.32800000000000001</v>
      </c>
      <c r="J14" s="55">
        <v>0.32800000000000001</v>
      </c>
      <c r="K14" s="55">
        <v>0.32800000000000001</v>
      </c>
      <c r="L14" s="45">
        <v>0.35699999999999998</v>
      </c>
      <c r="M14" s="55">
        <v>0.35699999999999998</v>
      </c>
      <c r="N14" s="55">
        <v>0.35699999999999998</v>
      </c>
      <c r="O14" s="55">
        <v>0.35699999999999998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0.45088933861645208</v>
      </c>
      <c r="D15" s="52">
        <f t="shared" si="0"/>
        <v>0.44839786369200108</v>
      </c>
      <c r="E15" s="52">
        <f t="shared" si="0"/>
        <v>0.44839786369200108</v>
      </c>
      <c r="F15" s="52">
        <f t="shared" si="0"/>
        <v>0.41244104592236314</v>
      </c>
      <c r="G15" s="52">
        <f t="shared" si="0"/>
        <v>0.41244104592236314</v>
      </c>
      <c r="H15" s="52">
        <f t="shared" si="0"/>
        <v>0.16032115200000005</v>
      </c>
      <c r="I15" s="52">
        <f t="shared" si="0"/>
        <v>0.16032115200000005</v>
      </c>
      <c r="J15" s="52">
        <f t="shared" si="0"/>
        <v>0.16032115200000005</v>
      </c>
      <c r="K15" s="52">
        <f t="shared" si="0"/>
        <v>0.16032115200000005</v>
      </c>
      <c r="L15" s="52">
        <f t="shared" si="0"/>
        <v>0.17449588800000004</v>
      </c>
      <c r="M15" s="52">
        <f t="shared" si="0"/>
        <v>0.17449588800000004</v>
      </c>
      <c r="N15" s="52">
        <f t="shared" si="0"/>
        <v>0.17449588800000004</v>
      </c>
      <c r="O15" s="52">
        <f t="shared" si="0"/>
        <v>0.17449588800000004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/7V3pptsDC1ACMjsOEM7Q6v+xP7iSoq7vGRq3NAQVjveNhKSnrHj4zlK6xfG4vFWrxPPWvZur+MnuXXsBRAv1g==" saltValue="o0lFLJKHpakgpTs2jMWA7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0.71490067243575994</v>
      </c>
      <c r="D2" s="53">
        <v>0.43867450000000002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0.15027861297130601</v>
      </c>
      <c r="D3" s="53">
        <v>0.1844066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0.13220341503620101</v>
      </c>
      <c r="D4" s="53">
        <v>0.37343589999999999</v>
      </c>
      <c r="E4" s="53">
        <v>0.98593640327453602</v>
      </c>
      <c r="F4" s="53">
        <v>0.80405026674270597</v>
      </c>
      <c r="G4" s="53">
        <v>0</v>
      </c>
    </row>
    <row r="5" spans="1:7" x14ac:dyDescent="0.2">
      <c r="B5" s="3" t="s">
        <v>125</v>
      </c>
      <c r="C5" s="52">
        <v>2.6173018850386099E-3</v>
      </c>
      <c r="D5" s="52">
        <v>3.4830605145543801E-3</v>
      </c>
      <c r="E5" s="52">
        <f>1-SUM(E2:E4)</f>
        <v>1.4063596725463978E-2</v>
      </c>
      <c r="F5" s="52">
        <f>1-SUM(F2:F4)</f>
        <v>0.19594973325729403</v>
      </c>
      <c r="G5" s="52">
        <f>1-SUM(G2:G4)</f>
        <v>1</v>
      </c>
    </row>
  </sheetData>
  <sheetProtection algorithmName="SHA-512" hashValue="878ougsqRkFOvQ2I1IrQ7G11zjAWqBw5CAg7lDEam1/fg1e2rBUliyWoOAsLtrVHE0mArion8MKHEGmgj3Neow==" saltValue="lRw1DBYqqPwlKEyTIat6o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cbVcp8ukhP8eV3r1SPsBLRsnNOfUWrUPJLb1XFQRJuYu/WrjbKcEUFECKXszqeb2xeby3Wx25XcijNi6Eem/fQ==" saltValue="i7yegNJdkXZtKbjEREiR9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6hj8EslXqvAYNAfU440nw+0AptgkqwpFFZByGDlzqzU7pkdQE5jte1EjPv2fzOAxN8lS4Mn0Lx8u5P1+nM7fdA==" saltValue="NKAxvXs9RmxsiFcx62sAz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GmJvhf9QxLczXP/HfuQUsSpFDLudtJHUPZKBibf/yJkglyQIc1T6Au+1hpIzAqYvTPVhV9F+mszMC/AOLEu2Hw==" saltValue="wPjakelNxPymawP8bOn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mw3BB+y6qPlytl2PZYTeiYDOtJknb9FB2TJ/JwlbWMPeg4AJTexm4hk8GDOYAfz9f4H95tWaBKxcQXI0b4/DKw==" saltValue="6FAdGGprNAFcYUM12VPVY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2023-01-25T11:20:08Z</dcterms:modified>
</cp:coreProperties>
</file>