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32277F11-5DF5-4D20-B4E2-8570DB494EA3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I38" i="2" s="1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" i="2" l="1"/>
  <c r="A24" i="2"/>
  <c r="A34" i="2"/>
  <c r="A32" i="2"/>
  <c r="A16" i="2"/>
  <c r="A18" i="2"/>
  <c r="A26" i="2"/>
  <c r="A39" i="2"/>
  <c r="A17" i="2"/>
  <c r="A25" i="2"/>
  <c r="A33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  <c r="A37" i="2"/>
  <c r="D58" i="20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<sst xmlns="http://schemas.openxmlformats.org/spreadsheetml/2006/main" count="2092" uniqueCount="341">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</sst>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4193693.3125</v>
      </c>
    </row>
    <row r="8" spans="1:3" ht="15" customHeight="1" x14ac:dyDescent="0.2">
      <c r="B8" s="5" t="s">
        <v>44</v>
      </c>
      <c r="C8" s="44">
        <v>0.13300000000000001</v>
      </c>
    </row>
    <row r="9" spans="1:3" ht="15" customHeight="1" x14ac:dyDescent="0.2">
      <c r="B9" s="5" t="s">
        <v>43</v>
      </c>
      <c r="C9" s="45">
        <v>0.98</v>
      </c>
    </row>
    <row r="10" spans="1:3" ht="15" customHeight="1" x14ac:dyDescent="0.2">
      <c r="B10" s="5" t="s">
        <v>56</v>
      </c>
      <c r="C10" s="45">
        <v>0.56591400146484405</v>
      </c>
    </row>
    <row r="11" spans="1:3" ht="15" customHeight="1" x14ac:dyDescent="0.2">
      <c r="B11" s="5" t="s">
        <v>49</v>
      </c>
      <c r="C11" s="45">
        <v>0.873</v>
      </c>
    </row>
    <row r="12" spans="1:3" ht="15" customHeight="1" x14ac:dyDescent="0.2">
      <c r="B12" s="5" t="s">
        <v>41</v>
      </c>
      <c r="C12" s="45">
        <v>0.55899999999999994</v>
      </c>
    </row>
    <row r="13" spans="1:3" ht="15" customHeight="1" x14ac:dyDescent="0.2">
      <c r="B13" s="5" t="s">
        <v>62</v>
      </c>
      <c r="C13" s="45">
        <v>0.53799999999999992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8.5699999999999998E-2</v>
      </c>
    </row>
    <row r="24" spans="1:3" ht="15" customHeight="1" x14ac:dyDescent="0.2">
      <c r="B24" s="15" t="s">
        <v>46</v>
      </c>
      <c r="C24" s="45">
        <v>0.43590000000000001</v>
      </c>
    </row>
    <row r="25" spans="1:3" ht="15" customHeight="1" x14ac:dyDescent="0.2">
      <c r="B25" s="15" t="s">
        <v>47</v>
      </c>
      <c r="C25" s="45">
        <v>0.3957</v>
      </c>
    </row>
    <row r="26" spans="1:3" ht="15" customHeight="1" x14ac:dyDescent="0.2">
      <c r="B26" s="15" t="s">
        <v>48</v>
      </c>
      <c r="C26" s="45">
        <v>8.2699999999999996E-2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0.243514515307305</v>
      </c>
    </row>
    <row r="30" spans="1:3" ht="14.25" customHeight="1" x14ac:dyDescent="0.2">
      <c r="B30" s="25" t="s">
        <v>63</v>
      </c>
      <c r="C30" s="99">
        <v>2.6882454500806501E-2</v>
      </c>
    </row>
    <row r="31" spans="1:3" ht="14.25" customHeight="1" x14ac:dyDescent="0.2">
      <c r="B31" s="25" t="s">
        <v>10</v>
      </c>
      <c r="C31" s="99">
        <v>7.1717572272151503E-2</v>
      </c>
    </row>
    <row r="32" spans="1:3" ht="14.25" customHeight="1" x14ac:dyDescent="0.2">
      <c r="B32" s="25" t="s">
        <v>11</v>
      </c>
      <c r="C32" s="99">
        <v>0.65788545791973707</v>
      </c>
    </row>
    <row r="33" spans="1:5" ht="13.15" customHeight="1" x14ac:dyDescent="0.2">
      <c r="B33" s="27" t="s">
        <v>60</v>
      </c>
      <c r="C33" s="48">
        <f>SUM(C29:C32)</f>
        <v>1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23.126789520188701</v>
      </c>
    </row>
    <row r="38" spans="1:5" ht="15" customHeight="1" x14ac:dyDescent="0.2">
      <c r="B38" s="11" t="s">
        <v>35</v>
      </c>
      <c r="C38" s="43">
        <v>33.893383009395897</v>
      </c>
      <c r="D38" s="12"/>
      <c r="E38" s="13"/>
    </row>
    <row r="39" spans="1:5" ht="15" customHeight="1" x14ac:dyDescent="0.2">
      <c r="B39" s="11" t="s">
        <v>61</v>
      </c>
      <c r="C39" s="43">
        <v>46.158444616275602</v>
      </c>
      <c r="D39" s="12"/>
      <c r="E39" s="12"/>
    </row>
    <row r="40" spans="1:5" ht="15" customHeight="1" x14ac:dyDescent="0.2">
      <c r="B40" s="11" t="s">
        <v>36</v>
      </c>
      <c r="C40" s="100">
        <v>3.08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21.650280890000001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2.3261899999999999E-2</v>
      </c>
      <c r="D45" s="12"/>
    </row>
    <row r="46" spans="1:5" ht="15.75" customHeight="1" x14ac:dyDescent="0.2">
      <c r="B46" s="11" t="s">
        <v>51</v>
      </c>
      <c r="C46" s="45">
        <v>0.12162870000000001</v>
      </c>
      <c r="D46" s="12"/>
    </row>
    <row r="47" spans="1:5" ht="15.75" customHeight="1" x14ac:dyDescent="0.2">
      <c r="B47" s="11" t="s">
        <v>59</v>
      </c>
      <c r="C47" s="45">
        <v>0.21912029999999999</v>
      </c>
      <c r="D47" s="12"/>
      <c r="E47" s="13"/>
    </row>
    <row r="48" spans="1:5" ht="15" customHeight="1" x14ac:dyDescent="0.2">
      <c r="B48" s="11" t="s">
        <v>58</v>
      </c>
      <c r="C48" s="46">
        <v>0.63598909999999997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3.3</v>
      </c>
      <c r="D51" s="12"/>
    </row>
    <row r="52" spans="1:4" ht="15" customHeight="1" x14ac:dyDescent="0.2">
      <c r="B52" s="11" t="s">
        <v>13</v>
      </c>
      <c r="C52" s="100">
        <v>3.3</v>
      </c>
    </row>
    <row r="53" spans="1:4" ht="15.75" customHeight="1" x14ac:dyDescent="0.2">
      <c r="B53" s="11" t="s">
        <v>16</v>
      </c>
      <c r="C53" s="100">
        <v>3.3</v>
      </c>
    </row>
    <row r="54" spans="1:4" ht="15.75" customHeight="1" x14ac:dyDescent="0.2">
      <c r="B54" s="11" t="s">
        <v>14</v>
      </c>
      <c r="C54" s="100">
        <v>3.3</v>
      </c>
    </row>
    <row r="55" spans="1:4" ht="15.75" customHeight="1" x14ac:dyDescent="0.2">
      <c r="B55" s="11" t="s">
        <v>15</v>
      </c>
      <c r="C55" s="100">
        <v>3.3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2.181818181818182E-2</v>
      </c>
    </row>
    <row r="59" spans="1:4" ht="15.75" customHeight="1" x14ac:dyDescent="0.2">
      <c r="B59" s="11" t="s">
        <v>40</v>
      </c>
      <c r="C59" s="45">
        <v>0.39087600000000011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0.14158809999999999</v>
      </c>
    </row>
    <row r="63" spans="1:4" ht="15.75" customHeight="1" x14ac:dyDescent="0.2">
      <c r="A63" s="4"/>
    </row>
  </sheetData>
  <sheetProtection algorithmName="SHA-512" hashValue="QpwbJcL7U4J00FwANMVuv7EhHlXSi7oaVegWHGPnVnr9faZx9uvC9UmDL7EzXDjlT7pSQlb/g9tlOQV8tc6Lew==" saltValue="je9Jme5Hk+5lr8umEnis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0.65904340715787801</v>
      </c>
      <c r="C2" s="98">
        <v>0.95</v>
      </c>
      <c r="D2" s="56">
        <v>41.250418745167217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42.596134754200222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151.34610343274491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0.49482675252861508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0.20422238384310901</v>
      </c>
      <c r="C10" s="98">
        <v>0.95</v>
      </c>
      <c r="D10" s="56">
        <v>13.61384665422082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0.20422238384310901</v>
      </c>
      <c r="C11" s="98">
        <v>0.95</v>
      </c>
      <c r="D11" s="56">
        <v>13.61384665422082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0.20422238384310901</v>
      </c>
      <c r="C12" s="98">
        <v>0.95</v>
      </c>
      <c r="D12" s="56">
        <v>13.61384665422082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0.20422238384310901</v>
      </c>
      <c r="C13" s="98">
        <v>0.95</v>
      </c>
      <c r="D13" s="56">
        <v>13.61384665422082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0.20422238384310901</v>
      </c>
      <c r="C14" s="98">
        <v>0.95</v>
      </c>
      <c r="D14" s="56">
        <v>13.61384665422082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0.20422238384310901</v>
      </c>
      <c r="C15" s="98">
        <v>0.95</v>
      </c>
      <c r="D15" s="56">
        <v>13.61384665422082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0.35308348420754659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0.79167399999999999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0.45</v>
      </c>
      <c r="C18" s="98">
        <v>0.95</v>
      </c>
      <c r="D18" s="56">
        <v>3.568244662609394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3.568244662609394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0.77891599999999994</v>
      </c>
      <c r="C21" s="98">
        <v>0.95</v>
      </c>
      <c r="D21" s="56">
        <v>4.104467765934162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23.27165885855867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4.5073761426825563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0.19689360756400001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0.15928070308661599</v>
      </c>
      <c r="C27" s="98">
        <v>0.95</v>
      </c>
      <c r="D27" s="56">
        <v>19.61216024211193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0.18472165615109601</v>
      </c>
      <c r="C29" s="98">
        <v>0.95</v>
      </c>
      <c r="D29" s="56">
        <v>75.352499155981278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0.46828928738985037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3.49738121E-3</v>
      </c>
      <c r="C32" s="98">
        <v>0.95</v>
      </c>
      <c r="D32" s="56">
        <v>0.71468953462406237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0.23128787989999999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0.76413929999999997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3.5485139999999998E-2</v>
      </c>
      <c r="C38" s="98">
        <v>0.95</v>
      </c>
      <c r="D38" s="56">
        <v>4.1522441481000731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0.32628106280105201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/bYosWX+KGM204X1ja8Zx1LvcDW8UpOSwkQ1RCVopeq9gX40kl/ABVsdt8BBmzSMGbtXSZMNmmFOviNuZMeQgg==" saltValue="A2UEZqQ8X/f6Y/iAtmcL8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NEqI+ymlvzW3b75eskUjxUNN0BI7N5jZUvAYbsdNbVIyrDbF9h4x9WPUOSyhR+0r19yAJPesOKAP/RQdeEiBjA==" saltValue="2TgUxlAmZ3CcMRrV6NeqA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stnabDHh2gAdsAK5b6sLzfP2CvD0u+PRJlOtqFdgWQ9zgPHFKU8x4H0Ktp57H26ZdkLyamkjIb9Cr7uoCsdeA==" saltValue="ih7qMYiIvOu16nOHW0xMP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3.3</v>
      </c>
      <c r="C2" s="21">
        <f>'Entradas de población-año base'!C52</f>
        <v>3.3</v>
      </c>
      <c r="D2" s="21">
        <f>'Entradas de población-año base'!C53</f>
        <v>3.3</v>
      </c>
      <c r="E2" s="21">
        <f>'Entradas de población-año base'!C54</f>
        <v>3.3</v>
      </c>
      <c r="F2" s="21">
        <f>'Entradas de población-año base'!C55</f>
        <v>3.3</v>
      </c>
    </row>
    <row r="3" spans="1:6" ht="15.75" customHeight="1" x14ac:dyDescent="0.2">
      <c r="A3" s="3" t="s">
        <v>6</v>
      </c>
      <c r="B3" s="21">
        <f>frac_mam_1month * 2.6</f>
        <v>0.23364450719999999</v>
      </c>
      <c r="C3" s="21">
        <f>frac_mam_1_5months * 2.6</f>
        <v>0.23364450719999999</v>
      </c>
      <c r="D3" s="21">
        <f>frac_mam_6_11months * 2.6</f>
        <v>0.31809310000000002</v>
      </c>
      <c r="E3" s="21">
        <f>frac_mam_12_23months * 2.6</f>
        <v>0.21848037640000001</v>
      </c>
      <c r="F3" s="21">
        <f>frac_mam_24_59months * 2.6</f>
        <v>8.5790166800000012E-2</v>
      </c>
    </row>
    <row r="4" spans="1:6" ht="15.75" customHeight="1" x14ac:dyDescent="0.2">
      <c r="A4" s="3" t="s">
        <v>207</v>
      </c>
      <c r="B4" s="21">
        <f>frac_sam_1month * 2.6</f>
        <v>0.11406116020000001</v>
      </c>
      <c r="C4" s="21">
        <f>frac_sam_1_5months * 2.6</f>
        <v>0.11406116020000001</v>
      </c>
      <c r="D4" s="21">
        <f>frac_sam_6_11months * 2.6</f>
        <v>6.9453792200000003E-2</v>
      </c>
      <c r="E4" s="21">
        <f>frac_sam_12_23months * 2.6</f>
        <v>4.6815961400000002E-2</v>
      </c>
      <c r="F4" s="21">
        <f>frac_sam_24_59months * 2.6</f>
        <v>5.4530517600000009E-3</v>
      </c>
    </row>
  </sheetData>
  <sheetProtection algorithmName="SHA-512" hashValue="2jbtBfVIYhQTDaVukSxn66WU6TLZRrYDVI0lkus8rYR2t7kAilygBuJb6gc2BObLAN8L0Iu1c9SihS74UpVx5g==" saltValue="UIxOOt1b3ZEYlqy7azOH6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0.13300000000000001</v>
      </c>
      <c r="E2" s="60">
        <f>food_insecure</f>
        <v>0.13300000000000001</v>
      </c>
      <c r="F2" s="60">
        <f>food_insecure</f>
        <v>0.13300000000000001</v>
      </c>
      <c r="G2" s="60">
        <f>food_insecure</f>
        <v>0.13300000000000001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0.13300000000000001</v>
      </c>
      <c r="F5" s="60">
        <f>food_insecure</f>
        <v>0.13300000000000001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0.13300000000000001</v>
      </c>
      <c r="F8" s="60">
        <f>food_insecure</f>
        <v>0.13300000000000001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0.13300000000000001</v>
      </c>
      <c r="F9" s="60">
        <f>food_insecure</f>
        <v>0.13300000000000001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0.55899999999999994</v>
      </c>
      <c r="E10" s="60">
        <f>IF(ISBLANK(comm_deliv), frac_children_health_facility,1)</f>
        <v>0.55899999999999994</v>
      </c>
      <c r="F10" s="60">
        <f>IF(ISBLANK(comm_deliv), frac_children_health_facility,1)</f>
        <v>0.55899999999999994</v>
      </c>
      <c r="G10" s="60">
        <f>IF(ISBLANK(comm_deliv), frac_children_health_facility,1)</f>
        <v>0.55899999999999994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0.13300000000000001</v>
      </c>
      <c r="I15" s="60">
        <f>food_insecure</f>
        <v>0.13300000000000001</v>
      </c>
      <c r="J15" s="60">
        <f>food_insecure</f>
        <v>0.13300000000000001</v>
      </c>
      <c r="K15" s="60">
        <f>food_insecure</f>
        <v>0.13300000000000001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0.873</v>
      </c>
      <c r="I18" s="60">
        <f>frac_PW_health_facility</f>
        <v>0.873</v>
      </c>
      <c r="J18" s="60">
        <f>frac_PW_health_facility</f>
        <v>0.873</v>
      </c>
      <c r="K18" s="60">
        <f>frac_PW_health_facility</f>
        <v>0.873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0.98</v>
      </c>
      <c r="I19" s="60">
        <f>frac_malaria_risk</f>
        <v>0.98</v>
      </c>
      <c r="J19" s="60">
        <f>frac_malaria_risk</f>
        <v>0.98</v>
      </c>
      <c r="K19" s="60">
        <f>frac_malaria_risk</f>
        <v>0.98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0.53799999999999992</v>
      </c>
      <c r="M24" s="60">
        <f>famplan_unmet_need</f>
        <v>0.53799999999999992</v>
      </c>
      <c r="N24" s="60">
        <f>famplan_unmet_need</f>
        <v>0.53799999999999992</v>
      </c>
      <c r="O24" s="60">
        <f>famplan_unmet_need</f>
        <v>0.53799999999999992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0.2248261612213133</v>
      </c>
      <c r="M25" s="60">
        <f>(1-food_insecure)*(0.49)+food_insecure*(0.7)</f>
        <v>0.51793</v>
      </c>
      <c r="N25" s="60">
        <f>(1-food_insecure)*(0.49)+food_insecure*(0.7)</f>
        <v>0.51793</v>
      </c>
      <c r="O25" s="60">
        <f>(1-food_insecure)*(0.49)+food_insecure*(0.7)</f>
        <v>0.51793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9.6354069094848546E-2</v>
      </c>
      <c r="M26" s="60">
        <f>(1-food_insecure)*(0.21)+food_insecure*(0.3)</f>
        <v>0.22196999999999997</v>
      </c>
      <c r="N26" s="60">
        <f>(1-food_insecure)*(0.21)+food_insecure*(0.3)</f>
        <v>0.22196999999999997</v>
      </c>
      <c r="O26" s="60">
        <f>(1-food_insecure)*(0.21)+food_insecure*(0.3)</f>
        <v>0.22196999999999997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0.11290576821899406</v>
      </c>
      <c r="M27" s="60">
        <f>(1-food_insecure)*(0.3)</f>
        <v>0.2601</v>
      </c>
      <c r="N27" s="60">
        <f>(1-food_insecure)*(0.3)</f>
        <v>0.2601</v>
      </c>
      <c r="O27" s="60">
        <f>(1-food_insecure)*(0.3)</f>
        <v>0.2601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0.56591400146484405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0.98</v>
      </c>
      <c r="D34" s="60">
        <f t="shared" si="3"/>
        <v>0.98</v>
      </c>
      <c r="E34" s="60">
        <f t="shared" si="3"/>
        <v>0.98</v>
      </c>
      <c r="F34" s="60">
        <f t="shared" si="3"/>
        <v>0.98</v>
      </c>
      <c r="G34" s="60">
        <f t="shared" si="3"/>
        <v>0.98</v>
      </c>
      <c r="H34" s="60">
        <f t="shared" si="3"/>
        <v>0.98</v>
      </c>
      <c r="I34" s="60">
        <f t="shared" si="3"/>
        <v>0.98</v>
      </c>
      <c r="J34" s="60">
        <f t="shared" si="3"/>
        <v>0.98</v>
      </c>
      <c r="K34" s="60">
        <f t="shared" si="3"/>
        <v>0.98</v>
      </c>
      <c r="L34" s="60">
        <f t="shared" si="3"/>
        <v>0.98</v>
      </c>
      <c r="M34" s="60">
        <f t="shared" si="3"/>
        <v>0.98</v>
      </c>
      <c r="N34" s="60">
        <f t="shared" si="3"/>
        <v>0.98</v>
      </c>
      <c r="O34" s="60">
        <f t="shared" si="3"/>
        <v>0.98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JJtA7WiXcuJeh9de4XmuQjEyviOrACionqvpbK+S1K4KEpvvmNshTB7xLib+2rISQkYI+NJTUwgCjJpQrzSe3A==" saltValue="e0S8D2bi30/mpmnA2U4lf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CZ60cSxnVFzGLhmM1l83Z/t7QhneHmONZJlGjEAPU3VhRDS+h6Dl0CA4/hHkYr91gGkQLb7Uqaq5HnTaOpcHjw==" saltValue="qiLxtGZgi1L638QGZyztJ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51wJioZqh2B1oO0CjS6UNfUCWuHMk7ZVeH/IPDQ2HWXYpQ5EfczyOXulfEv1WmhSiGavlDKW5/aZH48BMoRQUw==" saltValue="zOp4lnTFt5VHCvbq014Tw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u5F0cCa/mJ/k/UNRehhUPcYbbA+71sGrjzjMmzkHRFuPW/2cmBSsTcbQRfrtqga9ZVFg9x/sx2wuZ3RRgFW/0w==" saltValue="CmV5+DllQY3C1upv3MQVX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pGnnD3J+q8KC4c+T0zxvvbBTqmUakfughuRzqswe2B9l+EH6aDd5M8ihXKa2CEU5KT4f0ctXEaimhi1ZmpDe2Q==" saltValue="TY3LDgGlnjumUnkVvi/Ga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sSVEAG0o99XNHuJtyCwQjo8/rd//iPTS3iXe0/hwQV4E3ZDLMLedBiDbdtjFYNMKQ2DVbGGfTIT/e2snQXIUig==" saltValue="NCP0svuicLdOfZaVbCMFx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897509.74320000003</v>
      </c>
      <c r="C2" s="49">
        <v>1545000</v>
      </c>
      <c r="D2" s="49">
        <v>2660000</v>
      </c>
      <c r="E2" s="49">
        <v>2149000</v>
      </c>
      <c r="F2" s="49">
        <v>1597000</v>
      </c>
      <c r="G2" s="17">
        <f t="shared" ref="G2:G11" si="0">C2+D2+E2+F2</f>
        <v>7951000</v>
      </c>
      <c r="H2" s="17">
        <f t="shared" ref="H2:H11" si="1">(B2 + stillbirth*B2/(1000-stillbirth))/(1-abortion)</f>
        <v>1042467.1418951715</v>
      </c>
      <c r="I2" s="17">
        <f t="shared" ref="I2:I11" si="2">G2-H2</f>
        <v>6908532.8581048287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902990.84679999994</v>
      </c>
      <c r="C3" s="50">
        <v>1579000</v>
      </c>
      <c r="D3" s="50">
        <v>2705000</v>
      </c>
      <c r="E3" s="50">
        <v>2183000</v>
      </c>
      <c r="F3" s="50">
        <v>1651000</v>
      </c>
      <c r="G3" s="17">
        <f t="shared" si="0"/>
        <v>8118000</v>
      </c>
      <c r="H3" s="17">
        <f t="shared" si="1"/>
        <v>1048833.5022022484</v>
      </c>
      <c r="I3" s="17">
        <f t="shared" si="2"/>
        <v>7069166.4977977518</v>
      </c>
    </row>
    <row r="4" spans="1:9" ht="15.75" customHeight="1" x14ac:dyDescent="0.2">
      <c r="A4" s="5">
        <f t="shared" si="3"/>
        <v>2023</v>
      </c>
      <c r="B4" s="49">
        <v>908034.73600000003</v>
      </c>
      <c r="C4" s="50">
        <v>1617000</v>
      </c>
      <c r="D4" s="50">
        <v>2749000</v>
      </c>
      <c r="E4" s="50">
        <v>2216000</v>
      </c>
      <c r="F4" s="50">
        <v>1705000</v>
      </c>
      <c r="G4" s="17">
        <f t="shared" si="0"/>
        <v>8287000</v>
      </c>
      <c r="H4" s="17">
        <f t="shared" si="1"/>
        <v>1054692.0333192619</v>
      </c>
      <c r="I4" s="17">
        <f t="shared" si="2"/>
        <v>7232307.9666807381</v>
      </c>
    </row>
    <row r="5" spans="1:9" ht="15.75" customHeight="1" x14ac:dyDescent="0.2">
      <c r="A5" s="5">
        <f t="shared" si="3"/>
        <v>2024</v>
      </c>
      <c r="B5" s="49">
        <v>912665.16720000003</v>
      </c>
      <c r="C5" s="50">
        <v>1658000</v>
      </c>
      <c r="D5" s="50">
        <v>2797000</v>
      </c>
      <c r="E5" s="50">
        <v>2251000</v>
      </c>
      <c r="F5" s="50">
        <v>1758000</v>
      </c>
      <c r="G5" s="17">
        <f t="shared" si="0"/>
        <v>8464000</v>
      </c>
      <c r="H5" s="17">
        <f t="shared" si="1"/>
        <v>1060070.3285582592</v>
      </c>
      <c r="I5" s="17">
        <f t="shared" si="2"/>
        <v>7403929.6714417413</v>
      </c>
    </row>
    <row r="6" spans="1:9" ht="15.75" customHeight="1" x14ac:dyDescent="0.2">
      <c r="A6" s="5">
        <f t="shared" si="3"/>
        <v>2025</v>
      </c>
      <c r="B6" s="49">
        <v>916850.3</v>
      </c>
      <c r="C6" s="50">
        <v>1700000</v>
      </c>
      <c r="D6" s="50">
        <v>2847000</v>
      </c>
      <c r="E6" s="50">
        <v>2289000</v>
      </c>
      <c r="F6" s="50">
        <v>1807000</v>
      </c>
      <c r="G6" s="17">
        <f t="shared" si="0"/>
        <v>8643000</v>
      </c>
      <c r="H6" s="17">
        <f t="shared" si="1"/>
        <v>1064931.4049549478</v>
      </c>
      <c r="I6" s="17">
        <f t="shared" si="2"/>
        <v>7578068.5950450525</v>
      </c>
    </row>
    <row r="7" spans="1:9" ht="15.75" customHeight="1" x14ac:dyDescent="0.2">
      <c r="A7" s="5">
        <f t="shared" si="3"/>
        <v>2026</v>
      </c>
      <c r="B7" s="49">
        <v>924333.13800000004</v>
      </c>
      <c r="C7" s="50">
        <v>1742000</v>
      </c>
      <c r="D7" s="50">
        <v>2900000</v>
      </c>
      <c r="E7" s="50">
        <v>2330000</v>
      </c>
      <c r="F7" s="50">
        <v>1854000</v>
      </c>
      <c r="G7" s="17">
        <f t="shared" si="0"/>
        <v>8826000</v>
      </c>
      <c r="H7" s="17">
        <f t="shared" si="1"/>
        <v>1073622.8011233194</v>
      </c>
      <c r="I7" s="17">
        <f t="shared" si="2"/>
        <v>7752377.1988766808</v>
      </c>
    </row>
    <row r="8" spans="1:9" ht="15.75" customHeight="1" x14ac:dyDescent="0.2">
      <c r="A8" s="5">
        <f t="shared" si="3"/>
        <v>2027</v>
      </c>
      <c r="B8" s="49">
        <v>931532.62399999995</v>
      </c>
      <c r="C8" s="50">
        <v>1785000</v>
      </c>
      <c r="D8" s="50">
        <v>2955000</v>
      </c>
      <c r="E8" s="50">
        <v>2374000</v>
      </c>
      <c r="F8" s="50">
        <v>1898000</v>
      </c>
      <c r="G8" s="17">
        <f t="shared" si="0"/>
        <v>9012000</v>
      </c>
      <c r="H8" s="17">
        <f t="shared" si="1"/>
        <v>1081985.080920723</v>
      </c>
      <c r="I8" s="17">
        <f t="shared" si="2"/>
        <v>7930014.9190792767</v>
      </c>
    </row>
    <row r="9" spans="1:9" ht="15.75" customHeight="1" x14ac:dyDescent="0.2">
      <c r="A9" s="5">
        <f t="shared" si="3"/>
        <v>2028</v>
      </c>
      <c r="B9" s="49">
        <v>938419.10400000005</v>
      </c>
      <c r="C9" s="50">
        <v>1829000</v>
      </c>
      <c r="D9" s="50">
        <v>3012000</v>
      </c>
      <c r="E9" s="50">
        <v>2421000</v>
      </c>
      <c r="F9" s="50">
        <v>1940000</v>
      </c>
      <c r="G9" s="17">
        <f t="shared" si="0"/>
        <v>9202000</v>
      </c>
      <c r="H9" s="17">
        <f t="shared" si="1"/>
        <v>1089983.8009097923</v>
      </c>
      <c r="I9" s="17">
        <f t="shared" si="2"/>
        <v>8112016.1990902079</v>
      </c>
    </row>
    <row r="10" spans="1:9" ht="15.75" customHeight="1" x14ac:dyDescent="0.2">
      <c r="A10" s="5">
        <f t="shared" si="3"/>
        <v>2029</v>
      </c>
      <c r="B10" s="49">
        <v>945041.52599999995</v>
      </c>
      <c r="C10" s="50">
        <v>1868000</v>
      </c>
      <c r="D10" s="50">
        <v>3075000</v>
      </c>
      <c r="E10" s="50">
        <v>2469000</v>
      </c>
      <c r="F10" s="50">
        <v>1979000</v>
      </c>
      <c r="G10" s="17">
        <f t="shared" si="0"/>
        <v>9391000</v>
      </c>
      <c r="H10" s="17">
        <f t="shared" si="1"/>
        <v>1097675.8147147335</v>
      </c>
      <c r="I10" s="17">
        <f t="shared" si="2"/>
        <v>8293324.1852852665</v>
      </c>
    </row>
    <row r="11" spans="1:9" ht="15.75" customHeight="1" x14ac:dyDescent="0.2">
      <c r="A11" s="5">
        <f t="shared" si="3"/>
        <v>2030</v>
      </c>
      <c r="B11" s="49">
        <v>951369.94</v>
      </c>
      <c r="C11" s="50">
        <v>1901000</v>
      </c>
      <c r="D11" s="50">
        <v>3144000</v>
      </c>
      <c r="E11" s="50">
        <v>2514000</v>
      </c>
      <c r="F11" s="50">
        <v>2017000</v>
      </c>
      <c r="G11" s="17">
        <f t="shared" si="0"/>
        <v>9576000</v>
      </c>
      <c r="H11" s="17">
        <f t="shared" si="1"/>
        <v>1105026.3350910223</v>
      </c>
      <c r="I11" s="17">
        <f t="shared" si="2"/>
        <v>8470973.6649089772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qlfIBRYoopm2SuScLVVZlS3Vc77d+mt8mM/t5lrRithTQRweg9iuhNnDzpoQIaqf9fwKiSQ6YfB1+rwn4YNAQQ==" saltValue="VkRZcqlSxs7LEkJgw8ftIQ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ZNwwrH0YsKhgI9mTLtuBaiJ8LFdFUIMqQMqffrAOkQN505lwp62AD3K2Im063EIgv+NRdtHBi/PFeGR19JeEmg==" saltValue="wFg9+ujCd1frvZWIqAGoD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8wsXHEnPaEKSgha8PR6h0m2p0/GcB8M/XQ3GcqWjZcMht5kYsZKrsClX+QxXLHdo9OupR2CRkKlYZ2lQvfGa2g==" saltValue="xOU6k/7ZBwliLfCPv2ww0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MRvRWBI58i9rw8ho3vKED7mAzjFs9pdQMnfSdbYwi8rHINrFC4/5UyD70A11Gk6cSTUy2svEnfBVmC//obwPfA==" saltValue="jI+OvIX33EYywcN4i1RVB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ev40A55FIOKyYei0+LhGVrx/4jJ56yjDTS56Rshe1hoDSS+QEEIsUiNz9PV0pVIi6OiB5G7Cjyy/lVv+TkY1LA==" saltValue="dtXy54/X8txS7bsgAt/9i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RkqI28b2Gv4NO56luqDbrwsGt8XZWz9P3TD1WgU/DXxmIHgIxhhyG3XbZhjuqXrCleIGCO43rw3JpZFjn7jQ2g==" saltValue="dUUbE0//4RDFLDO1VtSyO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0Wv5e2UH+fCMi7e6e3OV9EVt2SdSJ/F2aXJ7k/v1tAHkJ03X7211DUv4FfqkERWLfGpg4R3rxkrhE5W+PAk4Rw==" saltValue="9l8dSP3ra8Lsd1lFzu6h6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aztMRRVzv6Bk1HKLftR+uxQjvZ/jXQNpDBz9EjcQacT0xQkaTNGZ0JqfpQbbH76QUmssP1eyc8egEMR1XPpY2g==" saltValue="Q5L8RdkS31X0cLR+19fov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RS+HLBlJddS6Om/VqanZz6ACgDTWsWw8RUI7o886D/JoKz39fPImFUqrSkJKV7IWxYUIYEtdOXFFEMTV45jf0g==" saltValue="SK1UsNSVVUCvJEsFaUyZ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zkbW9ZyKfQBVGkNYamwklrk3HgO4wUzyIjwInsW6cZ12+7rerFsqI69QjyMR0J52UIxju93QSRK9FbvmbYxbjQ==" saltValue="7t4y3/A1C4ECEnLCyKi5H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3.9468152878102186E-3</v>
      </c>
    </row>
    <row r="4" spans="1:8" ht="15.75" customHeight="1" x14ac:dyDescent="0.2">
      <c r="B4" s="19" t="s">
        <v>97</v>
      </c>
      <c r="C4" s="101">
        <v>0.1711723025788304</v>
      </c>
    </row>
    <row r="5" spans="1:8" ht="15.75" customHeight="1" x14ac:dyDescent="0.2">
      <c r="B5" s="19" t="s">
        <v>95</v>
      </c>
      <c r="C5" s="101">
        <v>6.5214451732251641E-2</v>
      </c>
    </row>
    <row r="6" spans="1:8" ht="15.75" customHeight="1" x14ac:dyDescent="0.2">
      <c r="B6" s="19" t="s">
        <v>91</v>
      </c>
      <c r="C6" s="101">
        <v>0.27717033759707982</v>
      </c>
    </row>
    <row r="7" spans="1:8" ht="15.75" customHeight="1" x14ac:dyDescent="0.2">
      <c r="B7" s="19" t="s">
        <v>96</v>
      </c>
      <c r="C7" s="101">
        <v>0.30072777294595021</v>
      </c>
    </row>
    <row r="8" spans="1:8" ht="15.75" customHeight="1" x14ac:dyDescent="0.2">
      <c r="B8" s="19" t="s">
        <v>98</v>
      </c>
      <c r="C8" s="101">
        <v>7.0775068953285647E-3</v>
      </c>
    </row>
    <row r="9" spans="1:8" ht="15.75" customHeight="1" x14ac:dyDescent="0.2">
      <c r="B9" s="19" t="s">
        <v>92</v>
      </c>
      <c r="C9" s="101">
        <v>0.10403001839042871</v>
      </c>
    </row>
    <row r="10" spans="1:8" ht="15.75" customHeight="1" x14ac:dyDescent="0.2">
      <c r="B10" s="19" t="s">
        <v>94</v>
      </c>
      <c r="C10" s="101">
        <v>7.0660794572320426E-2</v>
      </c>
    </row>
    <row r="11" spans="1:8" ht="15.75" customHeight="1" x14ac:dyDescent="0.2">
      <c r="B11" s="27" t="s">
        <v>60</v>
      </c>
      <c r="C11" s="48">
        <f>SUM(C3:C10)</f>
        <v>1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0.1184058012387406</v>
      </c>
      <c r="D14" s="55">
        <v>0.1184058012387406</v>
      </c>
      <c r="E14" s="55">
        <v>0.1184058012387406</v>
      </c>
      <c r="F14" s="55">
        <v>0.1184058012387406</v>
      </c>
    </row>
    <row r="15" spans="1:8" ht="15.75" customHeight="1" x14ac:dyDescent="0.2">
      <c r="B15" s="19" t="s">
        <v>102</v>
      </c>
      <c r="C15" s="101">
        <v>0.1666331354370556</v>
      </c>
      <c r="D15" s="101">
        <v>0.1666331354370556</v>
      </c>
      <c r="E15" s="101">
        <v>0.1666331354370556</v>
      </c>
      <c r="F15" s="101">
        <v>0.1666331354370556</v>
      </c>
    </row>
    <row r="16" spans="1:8" ht="15.75" customHeight="1" x14ac:dyDescent="0.2">
      <c r="B16" s="19" t="s">
        <v>2</v>
      </c>
      <c r="C16" s="101">
        <v>1.711176012994664E-2</v>
      </c>
      <c r="D16" s="101">
        <v>1.711176012994664E-2</v>
      </c>
      <c r="E16" s="101">
        <v>1.711176012994664E-2</v>
      </c>
      <c r="F16" s="101">
        <v>1.711176012994664E-2</v>
      </c>
    </row>
    <row r="17" spans="1:8" ht="15.75" customHeight="1" x14ac:dyDescent="0.2">
      <c r="B17" s="19" t="s">
        <v>90</v>
      </c>
      <c r="C17" s="101">
        <v>4.4669935969621384E-3</v>
      </c>
      <c r="D17" s="101">
        <v>4.4669935969621384E-3</v>
      </c>
      <c r="E17" s="101">
        <v>4.4669935969621384E-3</v>
      </c>
      <c r="F17" s="101">
        <v>4.4669935969621384E-3</v>
      </c>
    </row>
    <row r="18" spans="1:8" ht="15.75" customHeight="1" x14ac:dyDescent="0.2">
      <c r="B18" s="19" t="s">
        <v>3</v>
      </c>
      <c r="C18" s="101">
        <v>0.1494584063097214</v>
      </c>
      <c r="D18" s="101">
        <v>0.1494584063097214</v>
      </c>
      <c r="E18" s="101">
        <v>0.1494584063097214</v>
      </c>
      <c r="F18" s="101">
        <v>0.1494584063097214</v>
      </c>
    </row>
    <row r="19" spans="1:8" ht="15.75" customHeight="1" x14ac:dyDescent="0.2">
      <c r="B19" s="19" t="s">
        <v>101</v>
      </c>
      <c r="C19" s="101">
        <v>3.1193009998236109E-2</v>
      </c>
      <c r="D19" s="101">
        <v>3.1193009998236109E-2</v>
      </c>
      <c r="E19" s="101">
        <v>3.1193009998236109E-2</v>
      </c>
      <c r="F19" s="101">
        <v>3.1193009998236109E-2</v>
      </c>
    </row>
    <row r="20" spans="1:8" ht="15.75" customHeight="1" x14ac:dyDescent="0.2">
      <c r="B20" s="19" t="s">
        <v>79</v>
      </c>
      <c r="C20" s="101">
        <v>9.3576727530930229E-2</v>
      </c>
      <c r="D20" s="101">
        <v>9.3576727530930229E-2</v>
      </c>
      <c r="E20" s="101">
        <v>9.3576727530930229E-2</v>
      </c>
      <c r="F20" s="101">
        <v>9.3576727530930229E-2</v>
      </c>
    </row>
    <row r="21" spans="1:8" ht="15.75" customHeight="1" x14ac:dyDescent="0.2">
      <c r="B21" s="19" t="s">
        <v>88</v>
      </c>
      <c r="C21" s="101">
        <v>0.1028395746027988</v>
      </c>
      <c r="D21" s="101">
        <v>0.1028395746027988</v>
      </c>
      <c r="E21" s="101">
        <v>0.1028395746027988</v>
      </c>
      <c r="F21" s="101">
        <v>0.1028395746027988</v>
      </c>
    </row>
    <row r="22" spans="1:8" ht="15.75" customHeight="1" x14ac:dyDescent="0.2">
      <c r="B22" s="19" t="s">
        <v>99</v>
      </c>
      <c r="C22" s="101">
        <v>0.3163145911556085</v>
      </c>
      <c r="D22" s="101">
        <v>0.3163145911556085</v>
      </c>
      <c r="E22" s="101">
        <v>0.3163145911556085</v>
      </c>
      <c r="F22" s="101">
        <v>0.3163145911556085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6.6578172000000005E-2</v>
      </c>
    </row>
    <row r="27" spans="1:8" ht="15.75" customHeight="1" x14ac:dyDescent="0.2">
      <c r="B27" s="19" t="s">
        <v>89</v>
      </c>
      <c r="C27" s="101">
        <v>4.9825570000000003E-3</v>
      </c>
    </row>
    <row r="28" spans="1:8" ht="15.75" customHeight="1" x14ac:dyDescent="0.2">
      <c r="B28" s="19" t="s">
        <v>103</v>
      </c>
      <c r="C28" s="101">
        <v>0.12458364500000001</v>
      </c>
    </row>
    <row r="29" spans="1:8" ht="15.75" customHeight="1" x14ac:dyDescent="0.2">
      <c r="B29" s="19" t="s">
        <v>86</v>
      </c>
      <c r="C29" s="101">
        <v>0.123203627</v>
      </c>
    </row>
    <row r="30" spans="1:8" ht="15.75" customHeight="1" x14ac:dyDescent="0.2">
      <c r="B30" s="19" t="s">
        <v>4</v>
      </c>
      <c r="C30" s="101">
        <v>8.5390918999999996E-2</v>
      </c>
    </row>
    <row r="31" spans="1:8" ht="15.75" customHeight="1" x14ac:dyDescent="0.2">
      <c r="B31" s="19" t="s">
        <v>80</v>
      </c>
      <c r="C31" s="101">
        <v>0.13704649199999999</v>
      </c>
    </row>
    <row r="32" spans="1:8" ht="15.75" customHeight="1" x14ac:dyDescent="0.2">
      <c r="B32" s="19" t="s">
        <v>85</v>
      </c>
      <c r="C32" s="101">
        <v>1.3877614E-2</v>
      </c>
    </row>
    <row r="33" spans="2:3" ht="15.75" customHeight="1" x14ac:dyDescent="0.2">
      <c r="B33" s="19" t="s">
        <v>100</v>
      </c>
      <c r="C33" s="101">
        <v>0.162878947</v>
      </c>
    </row>
    <row r="34" spans="2:3" ht="15.75" customHeight="1" x14ac:dyDescent="0.2">
      <c r="B34" s="19" t="s">
        <v>87</v>
      </c>
      <c r="C34" s="101">
        <v>0.281458027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5bKQfwZLwoo437LGyn31jRQprl63QMwnGviHvPPad7EBYjn/1LlpR8T1+IxKJkhR4GkDCh0PSkzM5ZSJGQkBIA==" saltValue="cG+TlJDIEclQ6Y8b85OB4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0.66907221883505485</v>
      </c>
      <c r="D2" s="52">
        <f>IFERROR(1-_xlfn.NORM.DIST(_xlfn.NORM.INV(SUM(D4:D5), 0, 1) + 1, 0, 1, TRUE), "")</f>
        <v>0.66907221883505485</v>
      </c>
      <c r="E2" s="52">
        <f>IFERROR(1-_xlfn.NORM.DIST(_xlfn.NORM.INV(SUM(E4:E5), 0, 1) + 1, 0, 1, TRUE), "")</f>
        <v>0.61858624342790003</v>
      </c>
      <c r="F2" s="52">
        <f>IFERROR(1-_xlfn.NORM.DIST(_xlfn.NORM.INV(SUM(F4:F5), 0, 1) + 1, 0, 1, TRUE), "")</f>
        <v>0.45590421954321891</v>
      </c>
      <c r="G2" s="52">
        <f>IFERROR(1-_xlfn.NORM.DIST(_xlfn.NORM.INV(SUM(G4:G5), 0, 1) + 1, 0, 1, TRUE), "")</f>
        <v>0.43778266205836958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0.25561888416494521</v>
      </c>
      <c r="D3" s="52">
        <f>IFERROR(_xlfn.NORM.DIST(_xlfn.NORM.INV(SUM(D4:D5), 0, 1) + 1, 0, 1, TRUE) - SUM(D4:D5), "")</f>
        <v>0.25561888416494521</v>
      </c>
      <c r="E3" s="52">
        <f>IFERROR(_xlfn.NORM.DIST(_xlfn.NORM.INV(SUM(E4:E5), 0, 1) + 1, 0, 1, TRUE) - SUM(E4:E5), "")</f>
        <v>0.28491622057209998</v>
      </c>
      <c r="F3" s="52">
        <f>IFERROR(_xlfn.NORM.DIST(_xlfn.NORM.INV(SUM(F4:F5), 0, 1) + 1, 0, 1, TRUE) - SUM(F4:F5), "")</f>
        <v>0.35715932645678106</v>
      </c>
      <c r="G3" s="52">
        <f>IFERROR(_xlfn.NORM.DIST(_xlfn.NORM.INV(SUM(G4:G5), 0, 1) + 1, 0, 1, TRUE) - SUM(G4:G5), "")</f>
        <v>0.36271680394163042</v>
      </c>
    </row>
    <row r="4" spans="1:15" ht="15.75" customHeight="1" x14ac:dyDescent="0.2">
      <c r="B4" s="5" t="s">
        <v>110</v>
      </c>
      <c r="C4" s="45">
        <v>4.8324021999999987E-2</v>
      </c>
      <c r="D4" s="53">
        <v>4.8324021999999987E-2</v>
      </c>
      <c r="E4" s="53">
        <v>7.000748200000001E-2</v>
      </c>
      <c r="F4" s="53">
        <v>0.13699253</v>
      </c>
      <c r="G4" s="53">
        <v>0.14552478999999999</v>
      </c>
    </row>
    <row r="5" spans="1:15" ht="15.75" customHeight="1" x14ac:dyDescent="0.2">
      <c r="B5" s="5" t="s">
        <v>106</v>
      </c>
      <c r="C5" s="45">
        <v>2.6984874999999998E-2</v>
      </c>
      <c r="D5" s="53">
        <v>2.6984874999999998E-2</v>
      </c>
      <c r="E5" s="53">
        <v>2.6490053999999999E-2</v>
      </c>
      <c r="F5" s="53">
        <v>4.9943924000000001E-2</v>
      </c>
      <c r="G5" s="53">
        <v>5.3975743999999999E-2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0.54336592260276562</v>
      </c>
      <c r="D8" s="52">
        <f>IFERROR(1-_xlfn.NORM.DIST(_xlfn.NORM.INV(SUM(D10:D11), 0, 1) + 1, 0, 1, TRUE), "")</f>
        <v>0.54336592260276562</v>
      </c>
      <c r="E8" s="52">
        <f>IFERROR(1-_xlfn.NORM.DIST(_xlfn.NORM.INV(SUM(E10:E11), 0, 1) + 1, 0, 1, TRUE), "")</f>
        <v>0.51614817110539846</v>
      </c>
      <c r="F8" s="52">
        <f>IFERROR(1-_xlfn.NORM.DIST(_xlfn.NORM.INV(SUM(F10:F11), 0, 1) + 1, 0, 1, TRUE), "")</f>
        <v>0.60643123821754985</v>
      </c>
      <c r="G8" s="52">
        <f>IFERROR(1-_xlfn.NORM.DIST(_xlfn.NORM.INV(SUM(G10:G11), 0, 1) + 1, 0, 1, TRUE), "")</f>
        <v>0.79123140583543117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0.32290112839723439</v>
      </c>
      <c r="D9" s="52">
        <f>IFERROR(_xlfn.NORM.DIST(_xlfn.NORM.INV(SUM(D10:D11), 0, 1) + 1, 0, 1, TRUE) - SUM(D10:D11), "")</f>
        <v>0.32290112839723439</v>
      </c>
      <c r="E9" s="52">
        <f>IFERROR(_xlfn.NORM.DIST(_xlfn.NORM.INV(SUM(E10:E11), 0, 1) + 1, 0, 1, TRUE) - SUM(E10:E11), "")</f>
        <v>0.33479533189460153</v>
      </c>
      <c r="F9" s="52">
        <f>IFERROR(_xlfn.NORM.DIST(_xlfn.NORM.INV(SUM(F10:F11), 0, 1) + 1, 0, 1, TRUE) - SUM(F10:F11), "")</f>
        <v>0.29153170878245022</v>
      </c>
      <c r="G9" s="52">
        <f>IFERROR(_xlfn.NORM.DIST(_xlfn.NORM.INV(SUM(G10:G11), 0, 1) + 1, 0, 1, TRUE) - SUM(G10:G11), "")</f>
        <v>0.17367504856456881</v>
      </c>
    </row>
    <row r="10" spans="1:15" ht="15.75" customHeight="1" x14ac:dyDescent="0.2">
      <c r="B10" s="5" t="s">
        <v>107</v>
      </c>
      <c r="C10" s="45">
        <v>8.9863271999999994E-2</v>
      </c>
      <c r="D10" s="53">
        <v>8.9863271999999994E-2</v>
      </c>
      <c r="E10" s="53">
        <v>0.12234349999999999</v>
      </c>
      <c r="F10" s="53">
        <v>8.4030913999999998E-2</v>
      </c>
      <c r="G10" s="53">
        <v>3.2996218000000001E-2</v>
      </c>
    </row>
    <row r="11" spans="1:15" ht="15.75" customHeight="1" x14ac:dyDescent="0.2">
      <c r="B11" s="5" t="s">
        <v>119</v>
      </c>
      <c r="C11" s="45">
        <v>4.3869677000000003E-2</v>
      </c>
      <c r="D11" s="53">
        <v>4.3869677000000003E-2</v>
      </c>
      <c r="E11" s="53">
        <v>2.6712996999999999E-2</v>
      </c>
      <c r="F11" s="53">
        <v>1.8006139000000001E-2</v>
      </c>
      <c r="G11" s="53">
        <v>2.0973276000000002E-3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0.76397983049999996</v>
      </c>
      <c r="D14" s="54">
        <v>0.75075595181599997</v>
      </c>
      <c r="E14" s="54">
        <v>0.75075595181599997</v>
      </c>
      <c r="F14" s="54">
        <v>0.65965136567799998</v>
      </c>
      <c r="G14" s="54">
        <v>0.65965136567799998</v>
      </c>
      <c r="H14" s="45">
        <v>0.54299999999999993</v>
      </c>
      <c r="I14" s="55">
        <v>0.54299999999999993</v>
      </c>
      <c r="J14" s="55">
        <v>0.54299999999999993</v>
      </c>
      <c r="K14" s="55">
        <v>0.54299999999999993</v>
      </c>
      <c r="L14" s="45">
        <v>0.45700000000000002</v>
      </c>
      <c r="M14" s="55">
        <v>0.45700000000000002</v>
      </c>
      <c r="N14" s="55">
        <v>0.45700000000000002</v>
      </c>
      <c r="O14" s="55">
        <v>0.45700000000000002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0.29862138022651807</v>
      </c>
      <c r="D15" s="52">
        <f t="shared" si="0"/>
        <v>0.2934524834220309</v>
      </c>
      <c r="E15" s="52">
        <f t="shared" si="0"/>
        <v>0.2934524834220309</v>
      </c>
      <c r="F15" s="52">
        <f t="shared" si="0"/>
        <v>0.25784188721075402</v>
      </c>
      <c r="G15" s="52">
        <f t="shared" si="0"/>
        <v>0.25784188721075402</v>
      </c>
      <c r="H15" s="52">
        <f t="shared" si="0"/>
        <v>0.21224566800000003</v>
      </c>
      <c r="I15" s="52">
        <f t="shared" si="0"/>
        <v>0.21224566800000003</v>
      </c>
      <c r="J15" s="52">
        <f t="shared" si="0"/>
        <v>0.21224566800000003</v>
      </c>
      <c r="K15" s="52">
        <f t="shared" si="0"/>
        <v>0.21224566800000003</v>
      </c>
      <c r="L15" s="52">
        <f t="shared" si="0"/>
        <v>0.17863033200000006</v>
      </c>
      <c r="M15" s="52">
        <f t="shared" si="0"/>
        <v>0.17863033200000006</v>
      </c>
      <c r="N15" s="52">
        <f t="shared" si="0"/>
        <v>0.17863033200000006</v>
      </c>
      <c r="O15" s="52">
        <f t="shared" si="0"/>
        <v>0.17863033200000006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NCVbIvrsye7BK5e5hDTqcTTgtNbAIDPGUt6oXJfc8H2u91pLuuYsIeaK3fz87j1c/aaNT+mwpPnu/JoJx13HWA==" saltValue="sc90W2yIA6oR4jEFfVZAS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0.63748349999999998</v>
      </c>
      <c r="D2" s="53">
        <v>0.38182569999999999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0.210618</v>
      </c>
      <c r="D3" s="53">
        <v>0.211954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0.1174632</v>
      </c>
      <c r="D4" s="53">
        <v>0.38791469999999989</v>
      </c>
      <c r="E4" s="53">
        <v>0.989923655986786</v>
      </c>
      <c r="F4" s="53">
        <v>0.75925529003143299</v>
      </c>
      <c r="G4" s="53">
        <v>0</v>
      </c>
    </row>
    <row r="5" spans="1:7" x14ac:dyDescent="0.2">
      <c r="B5" s="3" t="s">
        <v>125</v>
      </c>
      <c r="C5" s="52">
        <v>3.4435300000000002E-2</v>
      </c>
      <c r="D5" s="52">
        <v>1.830557E-2</v>
      </c>
      <c r="E5" s="52">
        <f>1-SUM(E2:E4)</f>
        <v>1.0076344013214E-2</v>
      </c>
      <c r="F5" s="52">
        <f>1-SUM(F2:F4)</f>
        <v>0.24074470996856701</v>
      </c>
      <c r="G5" s="52">
        <f>1-SUM(G2:G4)</f>
        <v>1</v>
      </c>
    </row>
  </sheetData>
  <sheetProtection algorithmName="SHA-512" hashValue="lLm+TUfhSeuyDQwe07VV2sD0M/X7qHDmD6f2k14ohDIM57OSpEJnp5TljHoZzencE8V5yTX1qCNRn3JQiH+Maw==" saltValue="s7HF2AJL9OcJPF6Xxq6Lug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JU4Aqp6tzrI1djHU9kWL71ifpWY/8zlRJvEc0Vr9FQKjzNgPXuEGwjxJe/gHT5Y3jHljz60UGUqdrK/ocUJaYw==" saltValue="8csJG6vtC5QhiqHcnEB6W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0qrzoAPkpnZsDgZmjj21U5xvrhyZT4SlKGl8y7KSgzYksT72W6pcnvXAdrPTPk4Ypv+OzGOTzYttnCHCvNKQww==" saltValue="2ZjvkmPJDjcTDmK09tUAYg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Mx6BQhR4UVrY00e0O1MuosD8TYrQuJj4FYgSPjuxQejDnCyO2CEi5STNaK8uZPb0RbxHyM6f4RVt6FWWBQWgg==" saltValue="CmCbeZXy0tHOeHCDlzAWh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GWYZRnD2+9RXkzAxNQozPJ1CsQycpFqUwta+tZkpftNAV69uSSej5ncB2/DaGZiTpt7cMcV2qrzKxgOPkyLnlw==" saltValue="vbGN65JnzNIvwCzQUbYzx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2023-01-25T11:29:46Z</dcterms:modified>
</cp:coreProperties>
</file>