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0F5C9EAA-E061-4DCA-9E65-508BD15E721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5" i="2"/>
  <c r="A24" i="2"/>
  <c r="A19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H3" i="2"/>
  <c r="G3" i="2"/>
  <c r="H2" i="2"/>
  <c r="G2" i="2"/>
  <c r="A2" i="2"/>
  <c r="A40" i="2" s="1"/>
  <c r="C33" i="1"/>
  <c r="C20" i="1"/>
  <c r="A21" i="2" l="1"/>
  <c r="A23" i="2"/>
  <c r="I2" i="2"/>
  <c r="A27" i="2"/>
  <c r="A31" i="2"/>
  <c r="A29" i="2"/>
  <c r="A3" i="2"/>
  <c r="I3" i="2"/>
  <c r="I11" i="2"/>
  <c r="A32" i="2"/>
  <c r="A33" i="2"/>
  <c r="I4" i="2"/>
  <c r="A13" i="2"/>
  <c r="A35" i="2"/>
  <c r="A26" i="2"/>
  <c r="A15" i="2"/>
  <c r="A37" i="2"/>
  <c r="A16" i="2"/>
  <c r="A17" i="2"/>
  <c r="I6" i="2"/>
  <c r="A18" i="2"/>
  <c r="D58" i="20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<sst xmlns="http://schemas.openxmlformats.org/spreadsheetml/2006/main" count="2092" uniqueCount="341">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</sst>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1039740.7265625</v>
      </c>
    </row>
    <row r="8" spans="1:3" ht="15" customHeight="1" x14ac:dyDescent="0.2">
      <c r="B8" s="5" t="s">
        <v>44</v>
      </c>
      <c r="C8" s="44">
        <v>1E-3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0.65108238220214798</v>
      </c>
    </row>
    <row r="11" spans="1:3" ht="15" customHeight="1" x14ac:dyDescent="0.2">
      <c r="B11" s="5" t="s">
        <v>49</v>
      </c>
      <c r="C11" s="45">
        <v>0.94499999999999995</v>
      </c>
    </row>
    <row r="12" spans="1:3" ht="15" customHeight="1" x14ac:dyDescent="0.2">
      <c r="B12" s="5" t="s">
        <v>41</v>
      </c>
      <c r="C12" s="45">
        <v>0.77200000000000002</v>
      </c>
    </row>
    <row r="13" spans="1:3" ht="15" customHeight="1" x14ac:dyDescent="0.2">
      <c r="B13" s="5" t="s">
        <v>62</v>
      </c>
      <c r="C13" s="45">
        <v>0.42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3.9300000000000002E-2</v>
      </c>
    </row>
    <row r="24" spans="1:3" ht="15" customHeight="1" x14ac:dyDescent="0.2">
      <c r="B24" s="15" t="s">
        <v>46</v>
      </c>
      <c r="C24" s="45">
        <v>0.49590000000000001</v>
      </c>
    </row>
    <row r="25" spans="1:3" ht="15" customHeight="1" x14ac:dyDescent="0.2">
      <c r="B25" s="15" t="s">
        <v>47</v>
      </c>
      <c r="C25" s="45">
        <v>0.42020000000000002</v>
      </c>
    </row>
    <row r="26" spans="1:3" ht="15" customHeight="1" x14ac:dyDescent="0.2">
      <c r="B26" s="15" t="s">
        <v>48</v>
      </c>
      <c r="C26" s="45">
        <v>4.4600000000000001E-2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0.238749956298834</v>
      </c>
    </row>
    <row r="30" spans="1:3" ht="14.25" customHeight="1" x14ac:dyDescent="0.2">
      <c r="B30" s="25" t="s">
        <v>63</v>
      </c>
      <c r="C30" s="99">
        <v>0.11454702288442099</v>
      </c>
    </row>
    <row r="31" spans="1:3" ht="14.25" customHeight="1" x14ac:dyDescent="0.2">
      <c r="B31" s="25" t="s">
        <v>10</v>
      </c>
      <c r="C31" s="99">
        <v>0.128764880782018</v>
      </c>
    </row>
    <row r="32" spans="1:3" ht="14.25" customHeight="1" x14ac:dyDescent="0.2">
      <c r="B32" s="25" t="s">
        <v>11</v>
      </c>
      <c r="C32" s="99">
        <v>0.51793814003472693</v>
      </c>
    </row>
    <row r="33" spans="1:5" ht="13.15" customHeight="1" x14ac:dyDescent="0.2">
      <c r="B33" s="27" t="s">
        <v>60</v>
      </c>
      <c r="C33" s="48">
        <f>SUM(C29:C32)</f>
        <v>0.99999999999999989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9.19152994281567</v>
      </c>
    </row>
    <row r="38" spans="1:5" ht="15" customHeight="1" x14ac:dyDescent="0.2">
      <c r="B38" s="11" t="s">
        <v>35</v>
      </c>
      <c r="C38" s="43">
        <v>13.4086666338649</v>
      </c>
      <c r="D38" s="12"/>
      <c r="E38" s="13"/>
    </row>
    <row r="39" spans="1:5" ht="15" customHeight="1" x14ac:dyDescent="0.2">
      <c r="B39" s="11" t="s">
        <v>61</v>
      </c>
      <c r="C39" s="43">
        <v>15.586396466749299</v>
      </c>
      <c r="D39" s="12"/>
      <c r="E39" s="12"/>
    </row>
    <row r="40" spans="1:5" ht="15" customHeight="1" x14ac:dyDescent="0.2">
      <c r="B40" s="11" t="s">
        <v>36</v>
      </c>
      <c r="C40" s="100">
        <v>0.46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8.8371057369999999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3.2100700000000003E-2</v>
      </c>
      <c r="D45" s="12"/>
    </row>
    <row r="46" spans="1:5" ht="15.75" customHeight="1" x14ac:dyDescent="0.2">
      <c r="B46" s="11" t="s">
        <v>51</v>
      </c>
      <c r="C46" s="45">
        <v>0.11183029999999999</v>
      </c>
      <c r="D46" s="12"/>
    </row>
    <row r="47" spans="1:5" ht="15.75" customHeight="1" x14ac:dyDescent="0.2">
      <c r="B47" s="11" t="s">
        <v>59</v>
      </c>
      <c r="C47" s="45">
        <v>0.15652389999999999</v>
      </c>
      <c r="D47" s="12"/>
      <c r="E47" s="13"/>
    </row>
    <row r="48" spans="1:5" ht="15" customHeight="1" x14ac:dyDescent="0.2">
      <c r="B48" s="11" t="s">
        <v>58</v>
      </c>
      <c r="C48" s="46">
        <v>0.69954510000000003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2.9</v>
      </c>
      <c r="D51" s="12"/>
    </row>
    <row r="52" spans="1:4" ht="15" customHeight="1" x14ac:dyDescent="0.2">
      <c r="B52" s="11" t="s">
        <v>13</v>
      </c>
      <c r="C52" s="100">
        <v>2.9</v>
      </c>
    </row>
    <row r="53" spans="1:4" ht="15.75" customHeight="1" x14ac:dyDescent="0.2">
      <c r="B53" s="11" t="s">
        <v>16</v>
      </c>
      <c r="C53" s="100">
        <v>2.9</v>
      </c>
    </row>
    <row r="54" spans="1:4" ht="15.75" customHeight="1" x14ac:dyDescent="0.2">
      <c r="B54" s="11" t="s">
        <v>14</v>
      </c>
      <c r="C54" s="100">
        <v>2.9</v>
      </c>
    </row>
    <row r="55" spans="1:4" ht="15.75" customHeight="1" x14ac:dyDescent="0.2">
      <c r="B55" s="11" t="s">
        <v>15</v>
      </c>
      <c r="C55" s="100">
        <v>2.9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2.0689655172413789E-2</v>
      </c>
    </row>
    <row r="59" spans="1:4" ht="15.75" customHeight="1" x14ac:dyDescent="0.2">
      <c r="B59" s="11" t="s">
        <v>40</v>
      </c>
      <c r="C59" s="45">
        <v>0.60336800000000002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0.13782713999999999</v>
      </c>
    </row>
    <row r="63" spans="1:4" ht="15.75" customHeight="1" x14ac:dyDescent="0.2">
      <c r="A63" s="4"/>
    </row>
  </sheetData>
  <sheetProtection algorithmName="SHA-512" hashValue="xM9zHxE8Cn8WtEgrc8KrWbC8BD3UtlzFX4d7I1uomRCmvzuDQu56uUrHgMyXGG/SPvXHSbQFSCirvMy/UwjZZw==" saltValue="SRGlmTJB6w4SK7JjigcU5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0.71553177076660102</v>
      </c>
      <c r="C2" s="98">
        <v>0.95</v>
      </c>
      <c r="D2" s="56">
        <v>57.671699316737033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39.872112451281588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408.79375167203028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1.7882569301900479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0.22172682763281201</v>
      </c>
      <c r="C10" s="98">
        <v>0.95</v>
      </c>
      <c r="D10" s="56">
        <v>13.00441189507751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0.22172682763281201</v>
      </c>
      <c r="C11" s="98">
        <v>0.95</v>
      </c>
      <c r="D11" s="56">
        <v>13.00441189507751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0.22172682763281201</v>
      </c>
      <c r="C12" s="98">
        <v>0.95</v>
      </c>
      <c r="D12" s="56">
        <v>13.00441189507751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0.22172682763281201</v>
      </c>
      <c r="C13" s="98">
        <v>0.95</v>
      </c>
      <c r="D13" s="56">
        <v>13.00441189507751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0.22172682763281201</v>
      </c>
      <c r="C14" s="98">
        <v>0.95</v>
      </c>
      <c r="D14" s="56">
        <v>13.00441189507751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0.22172682763281201</v>
      </c>
      <c r="C15" s="98">
        <v>0.95</v>
      </c>
      <c r="D15" s="56">
        <v>13.00441189507751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0.71117769497285666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0.17</v>
      </c>
      <c r="C18" s="98">
        <v>0.95</v>
      </c>
      <c r="D18" s="56">
        <v>9.4258488463818431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9.4258488463818431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0.98062332149999998</v>
      </c>
      <c r="C21" s="98">
        <v>0.95</v>
      </c>
      <c r="D21" s="56">
        <v>14.27197697883391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22.437389594385149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4.2744829442771808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0.247880982585448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0.17293307586523399</v>
      </c>
      <c r="C27" s="98">
        <v>0.95</v>
      </c>
      <c r="D27" s="56">
        <v>18.562456349760499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0.97339754139276191</v>
      </c>
      <c r="C29" s="98">
        <v>0.95</v>
      </c>
      <c r="D29" s="56">
        <v>112.8316060439912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0.58382274568755699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0.308</v>
      </c>
      <c r="C32" s="98">
        <v>0.95</v>
      </c>
      <c r="D32" s="56">
        <v>1.5262120255615981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3.6749216103589899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0.87847873442954905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OzK3A9Vk6j/wP4l6bjuXMER9dAJQai4/iSFfaQ1SW3TYKBWIIhk6XLJQnlrPaxHfHyuKIHwL8U8Qm/YXt+FCbg==" saltValue="QUFDzELOd8A6Kp8ctTGj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RjRZifo5jU0lHKQ6iWq6SiJD/TbrsrAo9/ubH1RO12T46AYGaoJxO2D7MRrEhWHmInH+P79BbermZFr2GmyU/w==" saltValue="ofBBfz9Mx9LkcOcT8GomT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tFy+QTX99q1G6zsKBFNwaDukUnoqrYq00MW5L9D29DUF283jk3O51jMMKSlAOKcMGed+XRl3u6yi5OyuHulnCA==" saltValue="Ki6lkakrjNfKyLNuqLu7P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">
      <c r="A3" s="3" t="s">
        <v>6</v>
      </c>
      <c r="B3" s="21">
        <f>frac_mam_1month * 2.6</f>
        <v>7.0148817449808235E-2</v>
      </c>
      <c r="C3" s="21">
        <f>frac_mam_1_5months * 2.6</f>
        <v>7.0148817449808235E-2</v>
      </c>
      <c r="D3" s="21">
        <f>frac_mam_6_11months * 2.6</f>
        <v>2.7547737024724545E-2</v>
      </c>
      <c r="E3" s="21">
        <f>frac_mam_12_23months * 2.6</f>
        <v>3.173911180347206E-2</v>
      </c>
      <c r="F3" s="21">
        <f>frac_mam_24_59months * 2.6</f>
        <v>5.0128158926963783E-2</v>
      </c>
    </row>
    <row r="4" spans="1:6" ht="15.75" customHeight="1" x14ac:dyDescent="0.2">
      <c r="A4" s="3" t="s">
        <v>207</v>
      </c>
      <c r="B4" s="21">
        <f>frac_sam_1month * 2.6</f>
        <v>6.2171591073274544E-2</v>
      </c>
      <c r="C4" s="21">
        <f>frac_sam_1_5months * 2.6</f>
        <v>6.2171591073274544E-2</v>
      </c>
      <c r="D4" s="21">
        <f>frac_sam_6_11months * 2.6</f>
        <v>2.5362354703247637E-2</v>
      </c>
      <c r="E4" s="21">
        <f>frac_sam_12_23months * 2.6</f>
        <v>1.5537999197840602E-2</v>
      </c>
      <c r="F4" s="21">
        <f>frac_sam_24_59months * 2.6</f>
        <v>1.0299993865191941E-2</v>
      </c>
    </row>
  </sheetData>
  <sheetProtection algorithmName="SHA-512" hashValue="Kv4U6GbMa9iOfLg7hdAWNsw54OdD9kDIFrOvj33uJicYoEhXWt53WkYuMfjn1CuRsc8MnCAQ32Kc5A3+P02r/A==" saltValue="Dt3l9zKLJllfxGax0A9g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0.77200000000000002</v>
      </c>
      <c r="E10" s="60">
        <f>IF(ISBLANK(comm_deliv), frac_children_health_facility,1)</f>
        <v>0.77200000000000002</v>
      </c>
      <c r="F10" s="60">
        <f>IF(ISBLANK(comm_deliv), frac_children_health_facility,1)</f>
        <v>0.77200000000000002</v>
      </c>
      <c r="G10" s="60">
        <f>IF(ISBLANK(comm_deliv), frac_children_health_facility,1)</f>
        <v>0.77200000000000002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0.94499999999999995</v>
      </c>
      <c r="I18" s="60">
        <f>frac_PW_health_facility</f>
        <v>0.94499999999999995</v>
      </c>
      <c r="J18" s="60">
        <f>frac_PW_health_facility</f>
        <v>0.94499999999999995</v>
      </c>
      <c r="K18" s="60">
        <f>frac_PW_health_facility</f>
        <v>0.94499999999999995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0.42</v>
      </c>
      <c r="M24" s="60">
        <f>famplan_unmet_need</f>
        <v>0.42</v>
      </c>
      <c r="N24" s="60">
        <f>famplan_unmet_need</f>
        <v>0.42</v>
      </c>
      <c r="O24" s="60">
        <f>famplan_unmet_need</f>
        <v>0.42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0.17104290542068504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7.3304102323150738E-2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0.10457061005401624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0.65108238220214798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i2GOjy/ulvPv+YP4KctxKNh7nbjAsq9aDS43q99v57AEjc2upO/q0Oj6+OAs+PcQ2wdVs9TdVCkGf5mzc0Jk2Q==" saltValue="IwqoDSjfon+FkeWSlJAg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GwMKL33c4b4QFlcvElMhrH+aSqq+sBFlGIWeuIxCvWsyZ7R0llc9tmSXthlPrHXL09pPx36hbhFjRrjIH0MqQQ==" saltValue="4KczoIYOE+oiPbu4HSUNa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dRlv4HSNqPlKQN/+KHb6Ff/2Cj5F4/ldda3ZOmomCMyD4iaJ8Vi0yT7jR3iGtEe/OSx2vAemEjJDFraiDsj6w==" saltValue="/78IKm1/Ltpi4gSt9lUQD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nglbhL2bLLgJfMTwKTxjAn6NidwgrY4OU+IsjvDYw3j0I7JQiADhFegqmBOcfD2lIk/gh/UE7kcD/6FkfO4AA==" saltValue="jBWDK1y0XqTZh7iGq7n8h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AgH1lTeFCYxBgNTFliJ1T4knVMNXiG2TUf2NaFB3hNsrghKVBGezlye61UgRw4VtxvWXHJ85BK8Se3J3j/d9g==" saltValue="1gjAVg5V29UgY3fiaqW77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3Sp5t/WLzCE6g7FROWoyO2FTukBdg8QV8BncfXx1hz4hvsJQuNOLiuDS4fMX4PkmV65Y4xbgWfelQtHYpsoyA==" saltValue="3AEiZmxyUbzyRPyS7ysFw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245958.62400000001</v>
      </c>
      <c r="C2" s="49">
        <v>496000</v>
      </c>
      <c r="D2" s="49">
        <v>874000</v>
      </c>
      <c r="E2" s="49">
        <v>727000</v>
      </c>
      <c r="F2" s="49">
        <v>557000</v>
      </c>
      <c r="G2" s="17">
        <f t="shared" ref="G2:G11" si="0">C2+D2+E2+F2</f>
        <v>2654000</v>
      </c>
      <c r="H2" s="17">
        <f t="shared" ref="H2:H11" si="1">(B2 + stillbirth*B2/(1000-stillbirth))/(1-abortion)</f>
        <v>281990.41548207204</v>
      </c>
      <c r="I2" s="17">
        <f t="shared" ref="I2:I11" si="2">G2-H2</f>
        <v>2372009.5845179278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243522.78200000001</v>
      </c>
      <c r="C3" s="50">
        <v>499000</v>
      </c>
      <c r="D3" s="50">
        <v>877000</v>
      </c>
      <c r="E3" s="50">
        <v>731000</v>
      </c>
      <c r="F3" s="50">
        <v>568000</v>
      </c>
      <c r="G3" s="17">
        <f t="shared" si="0"/>
        <v>2675000</v>
      </c>
      <c r="H3" s="17">
        <f t="shared" si="1"/>
        <v>279197.73398768913</v>
      </c>
      <c r="I3" s="17">
        <f t="shared" si="2"/>
        <v>2395802.266012311</v>
      </c>
    </row>
    <row r="4" spans="1:9" ht="15.75" customHeight="1" x14ac:dyDescent="0.2">
      <c r="A4" s="5">
        <f t="shared" si="3"/>
        <v>2023</v>
      </c>
      <c r="B4" s="49">
        <v>240646.4344</v>
      </c>
      <c r="C4" s="50">
        <v>502000</v>
      </c>
      <c r="D4" s="50">
        <v>878000</v>
      </c>
      <c r="E4" s="50">
        <v>733000</v>
      </c>
      <c r="F4" s="50">
        <v>578000</v>
      </c>
      <c r="G4" s="17">
        <f t="shared" si="0"/>
        <v>2691000</v>
      </c>
      <c r="H4" s="17">
        <f t="shared" si="1"/>
        <v>275900.01487703552</v>
      </c>
      <c r="I4" s="17">
        <f t="shared" si="2"/>
        <v>2415099.9851229647</v>
      </c>
    </row>
    <row r="5" spans="1:9" ht="15.75" customHeight="1" x14ac:dyDescent="0.2">
      <c r="A5" s="5">
        <f t="shared" si="3"/>
        <v>2024</v>
      </c>
      <c r="B5" s="49">
        <v>237620.72519999999</v>
      </c>
      <c r="C5" s="50">
        <v>504000</v>
      </c>
      <c r="D5" s="50">
        <v>879000</v>
      </c>
      <c r="E5" s="50">
        <v>734000</v>
      </c>
      <c r="F5" s="50">
        <v>588000</v>
      </c>
      <c r="G5" s="17">
        <f t="shared" si="0"/>
        <v>2705000</v>
      </c>
      <c r="H5" s="17">
        <f t="shared" si="1"/>
        <v>272431.05338847259</v>
      </c>
      <c r="I5" s="17">
        <f t="shared" si="2"/>
        <v>2432568.9466115274</v>
      </c>
    </row>
    <row r="6" spans="1:9" ht="15.75" customHeight="1" x14ac:dyDescent="0.2">
      <c r="A6" s="5">
        <f t="shared" si="3"/>
        <v>2025</v>
      </c>
      <c r="B6" s="49">
        <v>234671.98</v>
      </c>
      <c r="C6" s="50">
        <v>507000</v>
      </c>
      <c r="D6" s="50">
        <v>882000</v>
      </c>
      <c r="E6" s="50">
        <v>737000</v>
      </c>
      <c r="F6" s="50">
        <v>597000</v>
      </c>
      <c r="G6" s="17">
        <f t="shared" si="0"/>
        <v>2723000</v>
      </c>
      <c r="H6" s="17">
        <f t="shared" si="1"/>
        <v>269050.3307670175</v>
      </c>
      <c r="I6" s="17">
        <f t="shared" si="2"/>
        <v>2453949.6692329827</v>
      </c>
    </row>
    <row r="7" spans="1:9" ht="15.75" customHeight="1" x14ac:dyDescent="0.2">
      <c r="A7" s="5">
        <f t="shared" si="3"/>
        <v>2026</v>
      </c>
      <c r="B7" s="49">
        <v>232946.60399999999</v>
      </c>
      <c r="C7" s="50">
        <v>511000</v>
      </c>
      <c r="D7" s="50">
        <v>887000</v>
      </c>
      <c r="E7" s="50">
        <v>741000</v>
      </c>
      <c r="F7" s="50">
        <v>607000</v>
      </c>
      <c r="G7" s="17">
        <f t="shared" si="0"/>
        <v>2746000</v>
      </c>
      <c r="H7" s="17">
        <f t="shared" si="1"/>
        <v>267072.19522864826</v>
      </c>
      <c r="I7" s="17">
        <f t="shared" si="2"/>
        <v>2478927.8047713516</v>
      </c>
    </row>
    <row r="8" spans="1:9" ht="15.75" customHeight="1" x14ac:dyDescent="0.2">
      <c r="A8" s="5">
        <f t="shared" si="3"/>
        <v>2027</v>
      </c>
      <c r="B8" s="49">
        <v>231424.416</v>
      </c>
      <c r="C8" s="50">
        <v>515000</v>
      </c>
      <c r="D8" s="50">
        <v>892000</v>
      </c>
      <c r="E8" s="50">
        <v>746000</v>
      </c>
      <c r="F8" s="50">
        <v>617000</v>
      </c>
      <c r="G8" s="17">
        <f t="shared" si="0"/>
        <v>2770000</v>
      </c>
      <c r="H8" s="17">
        <f t="shared" si="1"/>
        <v>265327.01378478954</v>
      </c>
      <c r="I8" s="17">
        <f t="shared" si="2"/>
        <v>2504672.9862152105</v>
      </c>
    </row>
    <row r="9" spans="1:9" ht="15.75" customHeight="1" x14ac:dyDescent="0.2">
      <c r="A9" s="5">
        <f t="shared" si="3"/>
        <v>2028</v>
      </c>
      <c r="B9" s="49">
        <v>230051.25</v>
      </c>
      <c r="C9" s="50">
        <v>520000</v>
      </c>
      <c r="D9" s="50">
        <v>899000</v>
      </c>
      <c r="E9" s="50">
        <v>752000</v>
      </c>
      <c r="F9" s="50">
        <v>627000</v>
      </c>
      <c r="G9" s="17">
        <f t="shared" si="0"/>
        <v>2798000</v>
      </c>
      <c r="H9" s="17">
        <f t="shared" si="1"/>
        <v>263752.68536902376</v>
      </c>
      <c r="I9" s="17">
        <f t="shared" si="2"/>
        <v>2534247.3146309764</v>
      </c>
    </row>
    <row r="10" spans="1:9" ht="15.75" customHeight="1" x14ac:dyDescent="0.2">
      <c r="A10" s="5">
        <f t="shared" si="3"/>
        <v>2029</v>
      </c>
      <c r="B10" s="49">
        <v>228775.58799999999</v>
      </c>
      <c r="C10" s="50">
        <v>523000</v>
      </c>
      <c r="D10" s="50">
        <v>909000</v>
      </c>
      <c r="E10" s="50">
        <v>759000</v>
      </c>
      <c r="F10" s="50">
        <v>637000</v>
      </c>
      <c r="G10" s="17">
        <f t="shared" si="0"/>
        <v>2828000</v>
      </c>
      <c r="H10" s="17">
        <f t="shared" si="1"/>
        <v>262290.14483458537</v>
      </c>
      <c r="I10" s="17">
        <f t="shared" si="2"/>
        <v>2565709.8551654145</v>
      </c>
    </row>
    <row r="11" spans="1:9" ht="15.75" customHeight="1" x14ac:dyDescent="0.2">
      <c r="A11" s="5">
        <f t="shared" si="3"/>
        <v>2030</v>
      </c>
      <c r="B11" s="49">
        <v>227589.486</v>
      </c>
      <c r="C11" s="50">
        <v>525000</v>
      </c>
      <c r="D11" s="50">
        <v>919000</v>
      </c>
      <c r="E11" s="50">
        <v>766000</v>
      </c>
      <c r="F11" s="50">
        <v>646000</v>
      </c>
      <c r="G11" s="17">
        <f t="shared" si="0"/>
        <v>2856000</v>
      </c>
      <c r="H11" s="17">
        <f t="shared" si="1"/>
        <v>260930.28442251819</v>
      </c>
      <c r="I11" s="17">
        <f t="shared" si="2"/>
        <v>2595069.7155774818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KBaVpFNhVwBQLdZRzTWPGfMiLJXjomSipO0wM33FMrMf0b8Fs40W6gTVMej1l6ICm4xt6EKStU45mlIkawxbw==" saltValue="hNgszLJDiXXke3VYhcDL8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rfQpkAWi/AITN0UGAsZnXrauDzQmEXzeMLxpJvi2560dvvaR+TaysRSZk2ojVJr9BnUU9qgseYQyZbwiNlupQ==" saltValue="eLg9qEkDnC4KZg4UOB6KU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6oaNgdFqOSAhfHikhYdpSKmqpXP5u9MeFagxDc6Hywe3BlL1bWzEtIth0M6H4OPJUP9pSxZt8JanUUYunQsa0w==" saltValue="kqqiurbi47u1SKOnlLor5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WDvJsKKO+3DD2fLaZd8txAdoDzVK58j+Jdm/uhMoVFm9gr6GrMVeLui7sm/kI/1OvY27a6unxw+65+3LxD8Whw==" saltValue="azIF2regb8DEqAtkH0Er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wzBPg5scHiVRK1koeTfLaPDGkPhGNKNPGJpjXD4gRiSMFPM/RZKIpOZoVdlDElUJ3zRd3XG1gZpo0NUUxdjjQA==" saltValue="tERKxShbWq/hQ5I9rJg4q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a4EOvgEcRVpCuoHUukZUwpSS+D+TupU6i/5qaa6L9InT6+cyOND1V8Noi1W4Jp2NWhAzuol6YwESdRLEmFzKuQ==" saltValue="r6Q+h3HnuPb/4F9LWTxZ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9nh4fCmmoIUj30IeG0+9gXRCoaF7b/Huskt4XzwU4AsZrppPkfNiF1sj0PDX6P4kZxnME3o9BvgQ92RX/dfOpQ==" saltValue="ilOq5VRxZI3Or6DSr4x3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4XHuVLX2oNNJ8ObCCefMVg6YOZyXtetM8BIY9plM1N7GuceCB3b+5k1s6ki9ktaMtKgcZ+gdhiAMoP8iTxnr2Q==" saltValue="WEO8z2r+D+ULI5CFuUC4f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mXhGNcXr/NMp8ejUF5/nK3N2+94kCMEDluIZkJyJ+7+pUxPchVDlczg0ZcYlzWoDnR8oHI+8ZlSbKCo/b80Zfg==" saltValue="Rki3zxlAfxISyzeZIkLj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B3sRZdMixdremDiSIppimpmmRxwuCTi+cE0Jr0eAQ8nMrKhDYJUrqh9/0jDCqC5bkWa9WrI0B8jEFDi+U+w0Q==" saltValue="DdZGsKQGFwVUhitH4r+Y2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9.3919396814947223E-2</v>
      </c>
    </row>
    <row r="5" spans="1:8" ht="15.75" customHeight="1" x14ac:dyDescent="0.2">
      <c r="B5" s="19" t="s">
        <v>95</v>
      </c>
      <c r="C5" s="101">
        <v>3.6280150732841909E-2</v>
      </c>
    </row>
    <row r="6" spans="1:8" ht="15.75" customHeight="1" x14ac:dyDescent="0.2">
      <c r="B6" s="19" t="s">
        <v>91</v>
      </c>
      <c r="C6" s="101">
        <v>0.11770533440942441</v>
      </c>
    </row>
    <row r="7" spans="1:8" ht="15.75" customHeight="1" x14ac:dyDescent="0.2">
      <c r="B7" s="19" t="s">
        <v>96</v>
      </c>
      <c r="C7" s="101">
        <v>0.40041615629285371</v>
      </c>
    </row>
    <row r="8" spans="1:8" ht="15.75" customHeight="1" x14ac:dyDescent="0.2">
      <c r="B8" s="19" t="s">
        <v>98</v>
      </c>
      <c r="C8" s="101">
        <v>4.8353703706277276E-3</v>
      </c>
    </row>
    <row r="9" spans="1:8" ht="15.75" customHeight="1" x14ac:dyDescent="0.2">
      <c r="B9" s="19" t="s">
        <v>92</v>
      </c>
      <c r="C9" s="101">
        <v>0.2379124981177804</v>
      </c>
    </row>
    <row r="10" spans="1:8" ht="15.75" customHeight="1" x14ac:dyDescent="0.2">
      <c r="B10" s="19" t="s">
        <v>94</v>
      </c>
      <c r="C10" s="101">
        <v>0.1089310932615245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7.3110930720692524E-2</v>
      </c>
      <c r="D14" s="55">
        <v>7.3110930720692524E-2</v>
      </c>
      <c r="E14" s="55">
        <v>7.3110930720692524E-2</v>
      </c>
      <c r="F14" s="55">
        <v>7.3110930720692524E-2</v>
      </c>
    </row>
    <row r="15" spans="1:8" ht="15.75" customHeight="1" x14ac:dyDescent="0.2">
      <c r="B15" s="19" t="s">
        <v>102</v>
      </c>
      <c r="C15" s="101">
        <v>0.17712435414531921</v>
      </c>
      <c r="D15" s="101">
        <v>0.17712435414531921</v>
      </c>
      <c r="E15" s="101">
        <v>0.17712435414531921</v>
      </c>
      <c r="F15" s="101">
        <v>0.17712435414531921</v>
      </c>
    </row>
    <row r="16" spans="1:8" ht="15.75" customHeight="1" x14ac:dyDescent="0.2">
      <c r="B16" s="19" t="s">
        <v>2</v>
      </c>
      <c r="C16" s="101">
        <v>2.7825996609255329E-2</v>
      </c>
      <c r="D16" s="101">
        <v>2.7825996609255329E-2</v>
      </c>
      <c r="E16" s="101">
        <v>2.7825996609255329E-2</v>
      </c>
      <c r="F16" s="101">
        <v>2.7825996609255329E-2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2.1084080329908009E-2</v>
      </c>
      <c r="D19" s="101">
        <v>2.1084080329908009E-2</v>
      </c>
      <c r="E19" s="101">
        <v>2.1084080329908009E-2</v>
      </c>
      <c r="F19" s="101">
        <v>2.1084080329908009E-2</v>
      </c>
    </row>
    <row r="20" spans="1:8" ht="15.75" customHeight="1" x14ac:dyDescent="0.2">
      <c r="B20" s="19" t="s">
        <v>79</v>
      </c>
      <c r="C20" s="101">
        <v>1.8795347347114969E-3</v>
      </c>
      <c r="D20" s="101">
        <v>1.8795347347114969E-3</v>
      </c>
      <c r="E20" s="101">
        <v>1.8795347347114969E-3</v>
      </c>
      <c r="F20" s="101">
        <v>1.8795347347114969E-3</v>
      </c>
    </row>
    <row r="21" spans="1:8" ht="15.75" customHeight="1" x14ac:dyDescent="0.2">
      <c r="B21" s="19" t="s">
        <v>88</v>
      </c>
      <c r="C21" s="101">
        <v>0.19892485696121329</v>
      </c>
      <c r="D21" s="101">
        <v>0.19892485696121329</v>
      </c>
      <c r="E21" s="101">
        <v>0.19892485696121329</v>
      </c>
      <c r="F21" s="101">
        <v>0.19892485696121329</v>
      </c>
    </row>
    <row r="22" spans="1:8" ht="15.75" customHeight="1" x14ac:dyDescent="0.2">
      <c r="B22" s="19" t="s">
        <v>99</v>
      </c>
      <c r="C22" s="101">
        <v>0.50005024649890017</v>
      </c>
      <c r="D22" s="101">
        <v>0.50005024649890017</v>
      </c>
      <c r="E22" s="101">
        <v>0.50005024649890017</v>
      </c>
      <c r="F22" s="101">
        <v>0.50005024649890017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0.109226406</v>
      </c>
    </row>
    <row r="27" spans="1:8" ht="15.75" customHeight="1" x14ac:dyDescent="0.2">
      <c r="B27" s="19" t="s">
        <v>89</v>
      </c>
      <c r="C27" s="101">
        <v>1.7615203999999999E-2</v>
      </c>
    </row>
    <row r="28" spans="1:8" ht="15.75" customHeight="1" x14ac:dyDescent="0.2">
      <c r="B28" s="19" t="s">
        <v>103</v>
      </c>
      <c r="C28" s="101">
        <v>3.5403469E-2</v>
      </c>
    </row>
    <row r="29" spans="1:8" ht="15.75" customHeight="1" x14ac:dyDescent="0.2">
      <c r="B29" s="19" t="s">
        <v>86</v>
      </c>
      <c r="C29" s="101">
        <v>8.1855017000000002E-2</v>
      </c>
    </row>
    <row r="30" spans="1:8" ht="15.75" customHeight="1" x14ac:dyDescent="0.2">
      <c r="B30" s="19" t="s">
        <v>4</v>
      </c>
      <c r="C30" s="101">
        <v>6.7261675000000007E-2</v>
      </c>
    </row>
    <row r="31" spans="1:8" ht="15.75" customHeight="1" x14ac:dyDescent="0.2">
      <c r="B31" s="19" t="s">
        <v>80</v>
      </c>
      <c r="C31" s="101">
        <v>2.8928879000000001E-2</v>
      </c>
    </row>
    <row r="32" spans="1:8" ht="15.75" customHeight="1" x14ac:dyDescent="0.2">
      <c r="B32" s="19" t="s">
        <v>85</v>
      </c>
      <c r="C32" s="101">
        <v>0.23338838200000001</v>
      </c>
    </row>
    <row r="33" spans="2:3" ht="15.75" customHeight="1" x14ac:dyDescent="0.2">
      <c r="B33" s="19" t="s">
        <v>100</v>
      </c>
      <c r="C33" s="101">
        <v>0.13208631300000001</v>
      </c>
    </row>
    <row r="34" spans="2:3" ht="15.75" customHeight="1" x14ac:dyDescent="0.2">
      <c r="B34" s="19" t="s">
        <v>87</v>
      </c>
      <c r="C34" s="101">
        <v>0.29423465599999998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W5TRlPd8HAAnhR6A/CNMkSO32eu+Ph54ZuWVrtxl7dMrOf+I7WxeaxLQ4KWSCB7I7JfnZSTLQIUvsLRLZZDA5A==" saltValue="7YhyRxsPYtpbFSyhVkBqY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0.63376882748716545</v>
      </c>
      <c r="D2" s="52">
        <f>IFERROR(1-_xlfn.NORM.DIST(_xlfn.NORM.INV(SUM(D4:D5), 0, 1) + 1, 0, 1, TRUE), "")</f>
        <v>0.63376882748716545</v>
      </c>
      <c r="E2" s="52">
        <f>IFERROR(1-_xlfn.NORM.DIST(_xlfn.NORM.INV(SUM(E4:E5), 0, 1) + 1, 0, 1, TRUE), "")</f>
        <v>0.66632413446972893</v>
      </c>
      <c r="F2" s="52">
        <f>IFERROR(1-_xlfn.NORM.DIST(_xlfn.NORM.INV(SUM(F4:F5), 0, 1) + 1, 0, 1, TRUE), "")</f>
        <v>0.59653395887931282</v>
      </c>
      <c r="G2" s="52">
        <f>IFERROR(1-_xlfn.NORM.DIST(_xlfn.NORM.INV(SUM(G4:G5), 0, 1) + 1, 0, 1, TRUE), "")</f>
        <v>0.69260694461751826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0.27640916330701643</v>
      </c>
      <c r="D3" s="52">
        <f>IFERROR(_xlfn.NORM.DIST(_xlfn.NORM.INV(SUM(D4:D5), 0, 1) + 1, 0, 1, TRUE) - SUM(D4:D5), "")</f>
        <v>0.27640916330701643</v>
      </c>
      <c r="E3" s="52">
        <f>IFERROR(_xlfn.NORM.DIST(_xlfn.NORM.INV(SUM(E4:E5), 0, 1) + 1, 0, 1, TRUE) - SUM(E4:E5), "")</f>
        <v>0.25728655977104964</v>
      </c>
      <c r="F3" s="52">
        <f>IFERROR(_xlfn.NORM.DIST(_xlfn.NORM.INV(SUM(F4:F5), 0, 1) + 1, 0, 1, TRUE) - SUM(F4:F5), "")</f>
        <v>0.29678722742477959</v>
      </c>
      <c r="G3" s="52">
        <f>IFERROR(_xlfn.NORM.DIST(_xlfn.NORM.INV(SUM(G4:G5), 0, 1) + 1, 0, 1, TRUE) - SUM(G4:G5), "")</f>
        <v>0.24100620203774326</v>
      </c>
    </row>
    <row r="4" spans="1:15" ht="15.75" customHeight="1" x14ac:dyDescent="0.2">
      <c r="B4" s="5" t="s">
        <v>110</v>
      </c>
      <c r="C4" s="45">
        <v>7.1541570127010304E-2</v>
      </c>
      <c r="D4" s="53">
        <v>7.1541570127010304E-2</v>
      </c>
      <c r="E4" s="53">
        <v>7.2694912552833599E-2</v>
      </c>
      <c r="F4" s="53">
        <v>8.1473901867866502E-2</v>
      </c>
      <c r="G4" s="53">
        <v>5.2827265113592113E-2</v>
      </c>
    </row>
    <row r="5" spans="1:15" ht="15.75" customHeight="1" x14ac:dyDescent="0.2">
      <c r="B5" s="5" t="s">
        <v>106</v>
      </c>
      <c r="C5" s="45">
        <v>1.82804390788078E-2</v>
      </c>
      <c r="D5" s="53">
        <v>1.82804390788078E-2</v>
      </c>
      <c r="E5" s="53">
        <v>3.6943932063877999E-3</v>
      </c>
      <c r="F5" s="53">
        <v>2.5204911828041101E-2</v>
      </c>
      <c r="G5" s="53">
        <v>1.3559588231146299E-2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0.73769691006147964</v>
      </c>
      <c r="D8" s="52">
        <f>IFERROR(1-_xlfn.NORM.DIST(_xlfn.NORM.INV(SUM(D10:D11), 0, 1) + 1, 0, 1, TRUE), "")</f>
        <v>0.73769691006147964</v>
      </c>
      <c r="E8" s="52">
        <f>IFERROR(1-_xlfn.NORM.DIST(_xlfn.NORM.INV(SUM(E10:E11), 0, 1) + 1, 0, 1, TRUE), "")</f>
        <v>0.85235162032442657</v>
      </c>
      <c r="F8" s="52">
        <f>IFERROR(1-_xlfn.NORM.DIST(_xlfn.NORM.INV(SUM(F10:F11), 0, 1) + 1, 0, 1, TRUE), "")</f>
        <v>0.86275919745338903</v>
      </c>
      <c r="G8" s="52">
        <f>IFERROR(1-_xlfn.NORM.DIST(_xlfn.NORM.INV(SUM(G10:G11), 0, 1) + 1, 0, 1, TRUE), "")</f>
        <v>0.83915208614936976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0.21141062512195014</v>
      </c>
      <c r="D9" s="52">
        <f>IFERROR(_xlfn.NORM.DIST(_xlfn.NORM.INV(SUM(D10:D11), 0, 1) + 1, 0, 1, TRUE) - SUM(D10:D11), "")</f>
        <v>0.21141062512195014</v>
      </c>
      <c r="E9" s="52">
        <f>IFERROR(_xlfn.NORM.DIST(_xlfn.NORM.INV(SUM(E10:E11), 0, 1) + 1, 0, 1, TRUE) - SUM(E10:E11), "")</f>
        <v>0.12729834439558413</v>
      </c>
      <c r="F9" s="52">
        <f>IFERROR(_xlfn.NORM.DIST(_xlfn.NORM.INV(SUM(F10:F11), 0, 1) + 1, 0, 1, TRUE) - SUM(F10:F11), "")</f>
        <v>0.11905729831533682</v>
      </c>
      <c r="G9" s="52">
        <f>IFERROR(_xlfn.NORM.DIST(_xlfn.NORM.INV(SUM(G10:G11), 0, 1) + 1, 0, 1, TRUE) - SUM(G10:G11), "")</f>
        <v>0.13760631662287809</v>
      </c>
    </row>
    <row r="10" spans="1:15" ht="15.75" customHeight="1" x14ac:dyDescent="0.2">
      <c r="B10" s="5" t="s">
        <v>107</v>
      </c>
      <c r="C10" s="45">
        <v>2.6980314403772399E-2</v>
      </c>
      <c r="D10" s="53">
        <v>2.6980314403772399E-2</v>
      </c>
      <c r="E10" s="53">
        <v>1.0595283471047901E-2</v>
      </c>
      <c r="F10" s="53">
        <v>1.22073506936431E-2</v>
      </c>
      <c r="G10" s="53">
        <v>1.92800611257553E-2</v>
      </c>
    </row>
    <row r="11" spans="1:15" ht="15.75" customHeight="1" x14ac:dyDescent="0.2">
      <c r="B11" s="5" t="s">
        <v>119</v>
      </c>
      <c r="C11" s="45">
        <v>2.39121504127979E-2</v>
      </c>
      <c r="D11" s="53">
        <v>2.39121504127979E-2</v>
      </c>
      <c r="E11" s="53">
        <v>9.754751808941399E-3</v>
      </c>
      <c r="F11" s="53">
        <v>5.9761535376310002E-3</v>
      </c>
      <c r="G11" s="53">
        <v>3.9615361019969004E-3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0.58996669749999997</v>
      </c>
      <c r="D14" s="54">
        <v>0.58808578352899998</v>
      </c>
      <c r="E14" s="54">
        <v>0.58808578352899998</v>
      </c>
      <c r="F14" s="54">
        <v>0.294560960915</v>
      </c>
      <c r="G14" s="54">
        <v>0.294560960915</v>
      </c>
      <c r="H14" s="45">
        <v>0.371</v>
      </c>
      <c r="I14" s="55">
        <v>0.371</v>
      </c>
      <c r="J14" s="55">
        <v>0.371</v>
      </c>
      <c r="K14" s="55">
        <v>0.371</v>
      </c>
      <c r="L14" s="45">
        <v>0.34499999999999997</v>
      </c>
      <c r="M14" s="55">
        <v>0.34499999999999997</v>
      </c>
      <c r="N14" s="55">
        <v>0.34499999999999997</v>
      </c>
      <c r="O14" s="55">
        <v>0.34499999999999997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0.35596702633717997</v>
      </c>
      <c r="D15" s="52">
        <f t="shared" si="0"/>
        <v>0.35483214303632565</v>
      </c>
      <c r="E15" s="52">
        <f t="shared" si="0"/>
        <v>0.35483214303632565</v>
      </c>
      <c r="F15" s="52">
        <f t="shared" si="0"/>
        <v>0.17772865786536174</v>
      </c>
      <c r="G15" s="52">
        <f t="shared" si="0"/>
        <v>0.17772865786536174</v>
      </c>
      <c r="H15" s="52">
        <f t="shared" si="0"/>
        <v>0.22384952799999999</v>
      </c>
      <c r="I15" s="52">
        <f t="shared" si="0"/>
        <v>0.22384952799999999</v>
      </c>
      <c r="J15" s="52">
        <f t="shared" si="0"/>
        <v>0.22384952799999999</v>
      </c>
      <c r="K15" s="52">
        <f t="shared" si="0"/>
        <v>0.22384952799999999</v>
      </c>
      <c r="L15" s="52">
        <f t="shared" si="0"/>
        <v>0.20816195999999998</v>
      </c>
      <c r="M15" s="52">
        <f t="shared" si="0"/>
        <v>0.20816195999999998</v>
      </c>
      <c r="N15" s="52">
        <f t="shared" si="0"/>
        <v>0.20816195999999998</v>
      </c>
      <c r="O15" s="52">
        <f t="shared" si="0"/>
        <v>0.20816195999999998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paq0e5U4SzPGaTZWqlxe3cyTnHlPjpEoMRS0dSb1zdfWLyerdY38wlO7fPg8nHQP7P8+Ig29rzjdKHNFk0ZXIg==" saltValue="5dJzfMvPa8cClNm/pEtk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0.42756035923957803</v>
      </c>
      <c r="D2" s="53">
        <v>0.2062329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0.10077443718910201</v>
      </c>
      <c r="D3" s="53">
        <v>0.1128769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0.369465261697769</v>
      </c>
      <c r="D4" s="53">
        <v>0.46366649999999998</v>
      </c>
      <c r="E4" s="53">
        <v>0.54610043764114402</v>
      </c>
      <c r="F4" s="53">
        <v>0.26147621870040899</v>
      </c>
      <c r="G4" s="53">
        <v>0</v>
      </c>
    </row>
    <row r="5" spans="1:7" x14ac:dyDescent="0.2">
      <c r="B5" s="3" t="s">
        <v>125</v>
      </c>
      <c r="C5" s="52">
        <v>0.10219993442297</v>
      </c>
      <c r="D5" s="52">
        <v>0.21722365915775299</v>
      </c>
      <c r="E5" s="52">
        <f>1-SUM(E2:E4)</f>
        <v>0.45389956235885598</v>
      </c>
      <c r="F5" s="52">
        <f>1-SUM(F2:F4)</f>
        <v>0.73852378129959106</v>
      </c>
      <c r="G5" s="52">
        <f>1-SUM(G2:G4)</f>
        <v>1</v>
      </c>
    </row>
  </sheetData>
  <sheetProtection algorithmName="SHA-512" hashValue="UnyOvKGblTTWzi+ZdO3IM+I3G8sYBe6evZew+mbCE7UALUPrh5oVByN2yQOvvbcU1qEIslViwbOofPHfMkr2Ew==" saltValue="IXcNCOcF+wrB6Z6rHLsEN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D40Bl6FQkiDGiudLL0Px8GFGvjWLtNZQXkL5z0j5LE56u+iGdvmGFZIB9Am2nqMjEsxUxhQImlma/FzjSVblA==" saltValue="dX+05k6s9SwKElxQdBLJE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nwBWYwn4nTayqVsDLPdI/+DzgnYtWDdNAW+HgFfFMa0mj7cg/clw7To8MpL/Zpybg1nGC2e7XFlHduqBKWvvsA==" saltValue="DR6TaZrW4yUGqz1tVT/uq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Ly67js2SDAVOBnJE5SnqTtrO51GIyngLUHWelNTroV/6THhOgl+FxQBGMQxyzDBOtEFFKoDobUjubbvZDDH8Vw==" saltValue="tZvjgKT4zQxKIORjdikn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K1a5s9Z67uRBjGeUhJleJrM0IGuFsAIo/EGi4sM3+hh7BYydmWxCdu8nwRym2EtKOZT84jZzn6g0LPeGbTmlZQ==" saltValue="o0PTjfbAYGiQ/rHlZdE+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2023-01-25T11:35:52Z</dcterms:modified>
</cp:coreProperties>
</file>