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90194F21-26E8-4ABC-BF4D-01DAF69FC21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H11" i="2"/>
  <c r="G11" i="2"/>
  <c r="H10" i="2"/>
  <c r="I10" i="2" s="1"/>
  <c r="G10" i="2"/>
  <c r="H9" i="2"/>
  <c r="G9" i="2"/>
  <c r="H8" i="2"/>
  <c r="G8" i="2"/>
  <c r="H7" i="2"/>
  <c r="G7" i="2"/>
  <c r="H6" i="2"/>
  <c r="G6" i="2"/>
  <c r="I6" i="2" s="1"/>
  <c r="H5" i="2"/>
  <c r="G5" i="2"/>
  <c r="I5" i="2" s="1"/>
  <c r="H4" i="2"/>
  <c r="G4" i="2"/>
  <c r="H3" i="2"/>
  <c r="G3" i="2"/>
  <c r="A3" i="2"/>
  <c r="H2" i="2"/>
  <c r="G2" i="2"/>
  <c r="I2" i="2" s="1"/>
  <c r="A2" i="2"/>
  <c r="A31" i="2" s="1"/>
  <c r="C33" i="1"/>
  <c r="C20" i="1"/>
  <c r="I8" i="2" l="1"/>
  <c r="I39" i="2"/>
  <c r="I9" i="2"/>
  <c r="I3" i="2"/>
  <c r="I11" i="2"/>
  <c r="I4" i="2"/>
  <c r="A16" i="2"/>
  <c r="A17" i="2"/>
  <c r="A24" i="2"/>
  <c r="A25" i="2"/>
  <c r="A33" i="2"/>
  <c r="I7" i="2"/>
  <c r="A32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<sst xmlns="http://schemas.openxmlformats.org/spreadsheetml/2006/main" count="2092" uniqueCount="341">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</sst>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537419.3125</v>
      </c>
    </row>
    <row r="8" spans="1:3" ht="15" customHeight="1" x14ac:dyDescent="0.2">
      <c r="B8" s="5" t="s">
        <v>44</v>
      </c>
      <c r="C8" s="44">
        <v>1.4999999999999999E-2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0.64993591308593812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0.36399999999999999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3.5799999999999998E-2</v>
      </c>
    </row>
    <row r="24" spans="1:3" ht="15" customHeight="1" x14ac:dyDescent="0.2">
      <c r="B24" s="15" t="s">
        <v>46</v>
      </c>
      <c r="C24" s="45">
        <v>0.50009999999999999</v>
      </c>
    </row>
    <row r="25" spans="1:3" ht="15" customHeight="1" x14ac:dyDescent="0.2">
      <c r="B25" s="15" t="s">
        <v>47</v>
      </c>
      <c r="C25" s="45">
        <v>0.41830000000000001</v>
      </c>
    </row>
    <row r="26" spans="1:3" ht="15" customHeight="1" x14ac:dyDescent="0.2">
      <c r="B26" s="15" t="s">
        <v>48</v>
      </c>
      <c r="C26" s="45">
        <v>4.58E-2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4.1519983789687398</v>
      </c>
    </row>
    <row r="38" spans="1:5" ht="15" customHeight="1" x14ac:dyDescent="0.2">
      <c r="B38" s="11" t="s">
        <v>35</v>
      </c>
      <c r="C38" s="43">
        <v>6.1646907738214702</v>
      </c>
      <c r="D38" s="12"/>
      <c r="E38" s="13"/>
    </row>
    <row r="39" spans="1:5" ht="15" customHeight="1" x14ac:dyDescent="0.2">
      <c r="B39" s="11" t="s">
        <v>61</v>
      </c>
      <c r="C39" s="43">
        <v>7.2091319367048596</v>
      </c>
      <c r="D39" s="12"/>
      <c r="E39" s="12"/>
    </row>
    <row r="40" spans="1:5" ht="15" customHeight="1" x14ac:dyDescent="0.2">
      <c r="B40" s="11" t="s">
        <v>36</v>
      </c>
      <c r="C40" s="100">
        <v>0.28999999999999998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6.3355821780000001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1.74939E-2</v>
      </c>
      <c r="D45" s="12"/>
    </row>
    <row r="46" spans="1:5" ht="15.75" customHeight="1" x14ac:dyDescent="0.2">
      <c r="B46" s="11" t="s">
        <v>51</v>
      </c>
      <c r="C46" s="45">
        <v>6.1243899999999997E-2</v>
      </c>
      <c r="D46" s="12"/>
    </row>
    <row r="47" spans="1:5" ht="15.75" customHeight="1" x14ac:dyDescent="0.2">
      <c r="B47" s="11" t="s">
        <v>59</v>
      </c>
      <c r="C47" s="45">
        <v>0.1088141</v>
      </c>
      <c r="D47" s="12"/>
      <c r="E47" s="13"/>
    </row>
    <row r="48" spans="1:5" ht="15" customHeight="1" x14ac:dyDescent="0.2">
      <c r="B48" s="11" t="s">
        <v>58</v>
      </c>
      <c r="C48" s="46">
        <v>0.81244810000000001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2.9</v>
      </c>
      <c r="D51" s="12"/>
    </row>
    <row r="52" spans="1:4" ht="15" customHeight="1" x14ac:dyDescent="0.2">
      <c r="B52" s="11" t="s">
        <v>13</v>
      </c>
      <c r="C52" s="100">
        <v>2.9</v>
      </c>
    </row>
    <row r="53" spans="1:4" ht="15.75" customHeight="1" x14ac:dyDescent="0.2">
      <c r="B53" s="11" t="s">
        <v>16</v>
      </c>
      <c r="C53" s="100">
        <v>2.9</v>
      </c>
    </row>
    <row r="54" spans="1:4" ht="15.75" customHeight="1" x14ac:dyDescent="0.2">
      <c r="B54" s="11" t="s">
        <v>14</v>
      </c>
      <c r="C54" s="100">
        <v>2.9</v>
      </c>
    </row>
    <row r="55" spans="1:4" ht="15.75" customHeight="1" x14ac:dyDescent="0.2">
      <c r="B55" s="11" t="s">
        <v>15</v>
      </c>
      <c r="C55" s="100">
        <v>2.9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2.0689655172413789E-2</v>
      </c>
    </row>
    <row r="59" spans="1:4" ht="15.75" customHeight="1" x14ac:dyDescent="0.2">
      <c r="B59" s="11" t="s">
        <v>40</v>
      </c>
      <c r="C59" s="45">
        <v>0.60774699999999993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9.2394466000000008E-2</v>
      </c>
    </row>
    <row r="63" spans="1:4" ht="15.75" customHeight="1" x14ac:dyDescent="0.2">
      <c r="A63" s="4"/>
    </row>
  </sheetData>
  <sheetProtection algorithmName="SHA-512" hashValue="fJ3GileLLMJlOBfbTwJhDuP6MItnf174U9ECKT8aptnVBwRV3xOIdNmyrMesbEPPevlq/p4Mc7E4TAGyuennWg==" saltValue="m8TnCm1r5CYfxyLTeKEI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84.265913517575598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40.468189781356223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825.72943905266402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2.910507748141272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13.600489225152121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13.600489225152121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13.600489225152121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13.600489225152121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13.600489225152121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13.600489225152121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1.307255025047471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18.912221099022862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18.912221099022862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36.461053003308884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23.778563587053029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4.6470312755738146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19.16115761564345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0.98476639168253099</v>
      </c>
      <c r="C29" s="98">
        <v>0.95</v>
      </c>
      <c r="D29" s="56">
        <v>173.52890625098581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2.636409199155751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2.8673817503679651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4.8852293917660123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0.86933729215686195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YMzvTXPERLDg6ZUoinRgQZj2afZP71vJUHdvvMXkxMaI7T8eFYJXQA0vlhWNTTqlcQRKRkITGwJMV/0k1R94ZA==" saltValue="FosvmqpGxYLz8+IR/nD4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Mq7RetUyr0MuflhfhYZub/55ZBUkeM3nBgPOpqgpi31yqy15qoFS2K98k/ctJM4c3vwGneA24kxDSDoSRTK4hg==" saltValue="xfjuc4bJtq1FFsw6FF/ZU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HdwJlqeV07h+pOVcc8Zh6W2G2adxFjNFISEvgYGtPHb3J/0ZVgh5M+8xY1gL9utqwSFaLvYJBHgOgSadPIs5GA==" saltValue="Uyx8rqjsrJ7kc35qTz0oV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">
      <c r="A3" s="3" t="s">
        <v>6</v>
      </c>
      <c r="B3" s="21">
        <f>frac_mam_1month * 2.6</f>
        <v>0.14978506195867083</v>
      </c>
      <c r="C3" s="21">
        <f>frac_mam_1_5months * 2.6</f>
        <v>0.14978506195867083</v>
      </c>
      <c r="D3" s="21">
        <f>frac_mam_6_11months * 2.6</f>
        <v>0.13060701590430701</v>
      </c>
      <c r="E3" s="21">
        <f>frac_mam_12_23months * 2.6</f>
        <v>0.10524530015347219</v>
      </c>
      <c r="F3" s="21">
        <f>frac_mam_24_59months * 2.6</f>
        <v>8.8959711246772599E-2</v>
      </c>
    </row>
    <row r="4" spans="1:6" ht="15.75" customHeight="1" x14ac:dyDescent="0.2">
      <c r="A4" s="3" t="s">
        <v>207</v>
      </c>
      <c r="B4" s="21">
        <f>frac_sam_1month * 2.6</f>
        <v>0.12965102682629215</v>
      </c>
      <c r="C4" s="21">
        <f>frac_sam_1_5months * 2.6</f>
        <v>0.12965102682629215</v>
      </c>
      <c r="D4" s="21">
        <f>frac_sam_6_11months * 2.6</f>
        <v>8.5604942196751119E-2</v>
      </c>
      <c r="E4" s="21">
        <f>frac_sam_12_23months * 2.6</f>
        <v>6.2052597301763122E-2</v>
      </c>
      <c r="F4" s="21">
        <f>frac_sam_24_59months * 2.6</f>
        <v>5.0547883829519705E-2</v>
      </c>
    </row>
  </sheetData>
  <sheetProtection algorithmName="SHA-512" hashValue="x1cqoAHk9+G/Rx6Fiogqiduktn7ZZXvh2SCb1/33OpjXID8tZxUUAE2cIT/knr/uOyN5rcBq+Yk5U60bWuvLZg==" saltValue="mALWqNIXVFNpvGxF+SXB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0.1726341044616696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7.3986044769286968E-2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0.10344393768310528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0.64993591308593812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0Gg9PS4ddFtHC7XOra6DrJa8J2trqTXcKzs3wJ9uLq/ap2eDsh88lqvX9hQPWjOJmkjSs1NjU1B3ziqwlESjSg==" saltValue="1S9iU88ZVStw/gNn8K9x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jen7OUohXf+oZM/BvA28H3wa9OOkpP3fAZczH/tup/FBtpxIkYvAtCf15uZleJUIA88S9rK/OzmMlwyaJMbYaQ==" saltValue="CaYtBxbKKUJ191hDlQXZV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2yTyGjzXaun88btR8ItuTRntEV2W74tIFLEG+ZVFI8/wsaHvILsi6n4Wsj5IjZUqRZ5fR3r/8mcCYSHr11sA4g==" saltValue="O1hjpcvJytqU8+6XMMvX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vWGKLGA7jo7f0H556bk+xfn2Qh+fuFveBprBPD7G5nu6mHzG0tDNyyY1KH9JZpc6oPMvtOOkjIMdD7sF4psAQ==" saltValue="W7QEtpARUtEpGGv8lakvY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5o/GU8EaOXQj8laoHauB7y+Br4U4eNhtCLvhcI8zPwPFp5rYUIGTuxIlmfJQ/5OinWlXesovxs62/ebOjtgqA==" saltValue="Qf4Hv3kJDsgGwmPndYF21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HsNs3lMRIMjD6vi3V3eDUlF91e/SOBYBWp6Y3p0EJ2Hv9MERnKmjq53sr9env/yjAc6X9jcL9gA/5+QUWjzYA==" saltValue="SioJtQf6+G4O3UWOXjpy3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90611.926999999996</v>
      </c>
      <c r="C2" s="49">
        <v>232000</v>
      </c>
      <c r="D2" s="49">
        <v>553000</v>
      </c>
      <c r="E2" s="49">
        <v>532000</v>
      </c>
      <c r="F2" s="49">
        <v>359000</v>
      </c>
      <c r="G2" s="17">
        <f t="shared" ref="G2:G11" si="0">C2+D2+E2+F2</f>
        <v>1676000</v>
      </c>
      <c r="H2" s="17">
        <f t="shared" ref="H2:H11" si="1">(B2 + stillbirth*B2/(1000-stillbirth))/(1-abortion)</f>
        <v>103624.62116670211</v>
      </c>
      <c r="I2" s="17">
        <f t="shared" ref="I2:I11" si="2">G2-H2</f>
        <v>1572375.3788332979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88289.5</v>
      </c>
      <c r="C3" s="50">
        <v>215000</v>
      </c>
      <c r="D3" s="50">
        <v>530000</v>
      </c>
      <c r="E3" s="50">
        <v>533000</v>
      </c>
      <c r="F3" s="50">
        <v>369000</v>
      </c>
      <c r="G3" s="17">
        <f t="shared" si="0"/>
        <v>1647000</v>
      </c>
      <c r="H3" s="17">
        <f t="shared" si="1"/>
        <v>100968.67259535874</v>
      </c>
      <c r="I3" s="17">
        <f t="shared" si="2"/>
        <v>1546031.3274046413</v>
      </c>
    </row>
    <row r="4" spans="1:9" ht="15.75" customHeight="1" x14ac:dyDescent="0.2">
      <c r="A4" s="5">
        <f t="shared" si="3"/>
        <v>2023</v>
      </c>
      <c r="B4" s="49">
        <v>85848.634999999995</v>
      </c>
      <c r="C4" s="50">
        <v>197000</v>
      </c>
      <c r="D4" s="50">
        <v>504000</v>
      </c>
      <c r="E4" s="50">
        <v>530000</v>
      </c>
      <c r="F4" s="50">
        <v>378000</v>
      </c>
      <c r="G4" s="17">
        <f t="shared" si="0"/>
        <v>1609000</v>
      </c>
      <c r="H4" s="17">
        <f t="shared" si="1"/>
        <v>98177.277253506429</v>
      </c>
      <c r="I4" s="17">
        <f t="shared" si="2"/>
        <v>1510822.7227464935</v>
      </c>
    </row>
    <row r="5" spans="1:9" ht="15.75" customHeight="1" x14ac:dyDescent="0.2">
      <c r="A5" s="5">
        <f t="shared" si="3"/>
        <v>2024</v>
      </c>
      <c r="B5" s="49">
        <v>83426.78</v>
      </c>
      <c r="C5" s="50">
        <v>182000</v>
      </c>
      <c r="D5" s="50">
        <v>476000</v>
      </c>
      <c r="E5" s="50">
        <v>526000</v>
      </c>
      <c r="F5" s="50">
        <v>390000</v>
      </c>
      <c r="G5" s="17">
        <f t="shared" si="0"/>
        <v>1574000</v>
      </c>
      <c r="H5" s="17">
        <f t="shared" si="1"/>
        <v>95407.621919990735</v>
      </c>
      <c r="I5" s="17">
        <f t="shared" si="2"/>
        <v>1478592.3780800092</v>
      </c>
    </row>
    <row r="6" spans="1:9" ht="15.75" customHeight="1" x14ac:dyDescent="0.2">
      <c r="A6" s="5">
        <f t="shared" si="3"/>
        <v>2025</v>
      </c>
      <c r="B6" s="49">
        <v>81169.274000000005</v>
      </c>
      <c r="C6" s="50">
        <v>169000</v>
      </c>
      <c r="D6" s="50">
        <v>448000</v>
      </c>
      <c r="E6" s="50">
        <v>518000</v>
      </c>
      <c r="F6" s="50">
        <v>400000</v>
      </c>
      <c r="G6" s="17">
        <f t="shared" si="0"/>
        <v>1535000</v>
      </c>
      <c r="H6" s="17">
        <f t="shared" si="1"/>
        <v>92825.917592793761</v>
      </c>
      <c r="I6" s="17">
        <f t="shared" si="2"/>
        <v>1442174.0824072063</v>
      </c>
    </row>
    <row r="7" spans="1:9" ht="15.75" customHeight="1" x14ac:dyDescent="0.2">
      <c r="A7" s="5">
        <f t="shared" si="3"/>
        <v>2026</v>
      </c>
      <c r="B7" s="49">
        <v>78058.998000000007</v>
      </c>
      <c r="C7" s="50">
        <v>161000</v>
      </c>
      <c r="D7" s="50">
        <v>423000</v>
      </c>
      <c r="E7" s="50">
        <v>509000</v>
      </c>
      <c r="F7" s="50">
        <v>410000</v>
      </c>
      <c r="G7" s="17">
        <f t="shared" si="0"/>
        <v>1503000</v>
      </c>
      <c r="H7" s="17">
        <f t="shared" si="1"/>
        <v>89268.977762743743</v>
      </c>
      <c r="I7" s="17">
        <f t="shared" si="2"/>
        <v>1413731.0222372562</v>
      </c>
    </row>
    <row r="8" spans="1:9" ht="15.75" customHeight="1" x14ac:dyDescent="0.2">
      <c r="A8" s="5">
        <f t="shared" si="3"/>
        <v>2027</v>
      </c>
      <c r="B8" s="49">
        <v>75180.588199999998</v>
      </c>
      <c r="C8" s="50">
        <v>156000</v>
      </c>
      <c r="D8" s="50">
        <v>398000</v>
      </c>
      <c r="E8" s="50">
        <v>499000</v>
      </c>
      <c r="F8" s="50">
        <v>422000</v>
      </c>
      <c r="G8" s="17">
        <f t="shared" si="0"/>
        <v>1475000</v>
      </c>
      <c r="H8" s="17">
        <f t="shared" si="1"/>
        <v>85977.202221014857</v>
      </c>
      <c r="I8" s="17">
        <f t="shared" si="2"/>
        <v>1389022.7977789852</v>
      </c>
    </row>
    <row r="9" spans="1:9" ht="15.75" customHeight="1" x14ac:dyDescent="0.2">
      <c r="A9" s="5">
        <f t="shared" si="3"/>
        <v>2028</v>
      </c>
      <c r="B9" s="49">
        <v>72519.372800000012</v>
      </c>
      <c r="C9" s="50">
        <v>154000</v>
      </c>
      <c r="D9" s="50">
        <v>374000</v>
      </c>
      <c r="E9" s="50">
        <v>488000</v>
      </c>
      <c r="F9" s="50">
        <v>433000</v>
      </c>
      <c r="G9" s="17">
        <f t="shared" si="0"/>
        <v>1449000</v>
      </c>
      <c r="H9" s="17">
        <f t="shared" si="1"/>
        <v>82933.81216411879</v>
      </c>
      <c r="I9" s="17">
        <f t="shared" si="2"/>
        <v>1366066.1878358813</v>
      </c>
    </row>
    <row r="10" spans="1:9" ht="15.75" customHeight="1" x14ac:dyDescent="0.2">
      <c r="A10" s="5">
        <f t="shared" si="3"/>
        <v>2029</v>
      </c>
      <c r="B10" s="49">
        <v>70021.757400000017</v>
      </c>
      <c r="C10" s="50">
        <v>152000</v>
      </c>
      <c r="D10" s="50">
        <v>351000</v>
      </c>
      <c r="E10" s="50">
        <v>476000</v>
      </c>
      <c r="F10" s="50">
        <v>443000</v>
      </c>
      <c r="G10" s="17">
        <f t="shared" si="0"/>
        <v>1422000</v>
      </c>
      <c r="H10" s="17">
        <f t="shared" si="1"/>
        <v>80077.516550351284</v>
      </c>
      <c r="I10" s="17">
        <f t="shared" si="2"/>
        <v>1341922.4834496486</v>
      </c>
    </row>
    <row r="11" spans="1:9" ht="15.75" customHeight="1" x14ac:dyDescent="0.2">
      <c r="A11" s="5">
        <f t="shared" si="3"/>
        <v>2030</v>
      </c>
      <c r="B11" s="49">
        <v>67638.661999999997</v>
      </c>
      <c r="C11" s="50">
        <v>149000</v>
      </c>
      <c r="D11" s="50">
        <v>331000</v>
      </c>
      <c r="E11" s="50">
        <v>463000</v>
      </c>
      <c r="F11" s="50">
        <v>453000</v>
      </c>
      <c r="G11" s="17">
        <f t="shared" si="0"/>
        <v>1396000</v>
      </c>
      <c r="H11" s="17">
        <f t="shared" si="1"/>
        <v>77352.187046773775</v>
      </c>
      <c r="I11" s="17">
        <f t="shared" si="2"/>
        <v>1318647.8129532263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au2vIXcEzm2SrNEkn4f5n2POqJB4ZMoZrb82GUSTDuRq+Ov9wBjZl33yTXDltID+S4A20pootE/5aX+0sKLwA==" saltValue="coBUVTPUEuPy7K2ezfwcs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fDeDx7y9G8DWvbBZ5aVIaMj3rfUszPXz0SO7gCk4HXkHqnQmm+i7q9JqfWsuK0tUl87N+UKYeGglLrAOdY0fxA==" saltValue="dYYzYwKgMQ5luFnDFQu8a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jTUu1ZWKwkMF9mLANz5+5nZi7YQgrwLN2ARbg388xfN+MnU1pid/EDnDXadBhzHcn0RdYortrkeeVTydDlZWww==" saltValue="aGZ75EpIpqrOIFKsjkYV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Aa3mpK9G9Q2tXzwQVR38YwkAX6fcVeb05ZnBUYXF5fL56GSGttiSED1AhZjECmobOt6JUajRm0j1AlE+R+ySHQ==" saltValue="W4rSqxNgxHn34aZLU2uM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Vubyvh4nBOro6BOLm9liEGbbEcCXa306Z+vcYrb276Lup6O97JeIodPv6Ix4QKmjjrWggZOBQslzQ7aFd+9niQ==" saltValue="WwD88pOuYVHiiYmehV0X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+9fg93QC5zRPIiplVWpC5o/reg43klZiiHSQ13VRk1TO1Ef5ULHFQ+l72zeZu4fzgTWJgYAJfHJzkkSyXfPXwA==" saltValue="j9lQTBf+uHRRpyggGr6Y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rXIb9I8wdnDbpOzSU31YgRbIpsqkPhrbP7sZgy3xcy2BTMt/gS/M68WioHDVS1UBBHdsb0hOm5gmELbA0unruA==" saltValue="bKAA72Ph0CAKFD7RCKoT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pcgKv0au9efSKHnK+UttupUR5lc1qAvHYafscCKN7ffs+adS3h+GGNI1brYq0rL+uBQzEJMCi7kxL+ue69lJ7w==" saltValue="jde2WRJObB5T59zQ1FkvO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yA8rZsfYTRuX3IS+MwJrymwIpeTvWyDsxYHzcFONogyGiviZuso7BEcxa6ZztmJgEUGexVLA2gANGy2n0gdgiA==" saltValue="tcuok0cfOLlWrHuXjin+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WMziG+Yt0dXQ34ujUj4hvp2wJ3A/HFwblhw+trUqvJIOvV4mAtyDB09uVmVaz3g1h5wlhop2ryiQmECK4Od1A==" saltValue="we7qwD8/FHqB6AZlaZNdj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6.5611066876615234E-2</v>
      </c>
    </row>
    <row r="5" spans="1:8" ht="15.75" customHeight="1" x14ac:dyDescent="0.2">
      <c r="B5" s="19" t="s">
        <v>95</v>
      </c>
      <c r="C5" s="101">
        <v>2.641013492562843E-2</v>
      </c>
    </row>
    <row r="6" spans="1:8" ht="15.75" customHeight="1" x14ac:dyDescent="0.2">
      <c r="B6" s="19" t="s">
        <v>91</v>
      </c>
      <c r="C6" s="101">
        <v>0.12798221487456141</v>
      </c>
    </row>
    <row r="7" spans="1:8" ht="15.75" customHeight="1" x14ac:dyDescent="0.2">
      <c r="B7" s="19" t="s">
        <v>96</v>
      </c>
      <c r="C7" s="101">
        <v>0.37292150739684299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0.27433312317522701</v>
      </c>
    </row>
    <row r="10" spans="1:8" ht="15.75" customHeight="1" x14ac:dyDescent="0.2">
      <c r="B10" s="19" t="s">
        <v>94</v>
      </c>
      <c r="C10" s="101">
        <v>0.13274195275112499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6.5985976101392105E-2</v>
      </c>
      <c r="D14" s="55">
        <v>6.5985976101392105E-2</v>
      </c>
      <c r="E14" s="55">
        <v>6.5985976101392105E-2</v>
      </c>
      <c r="F14" s="55">
        <v>6.5985976101392105E-2</v>
      </c>
    </row>
    <row r="15" spans="1:8" ht="15.75" customHeight="1" x14ac:dyDescent="0.2">
      <c r="B15" s="19" t="s">
        <v>102</v>
      </c>
      <c r="C15" s="101">
        <v>0.1179005193998874</v>
      </c>
      <c r="D15" s="101">
        <v>0.1179005193998874</v>
      </c>
      <c r="E15" s="101">
        <v>0.1179005193998874</v>
      </c>
      <c r="F15" s="101">
        <v>0.1179005193998874</v>
      </c>
    </row>
    <row r="16" spans="1:8" ht="15.75" customHeight="1" x14ac:dyDescent="0.2">
      <c r="B16" s="19" t="s">
        <v>2</v>
      </c>
      <c r="C16" s="101">
        <v>1.9912310381604601E-2</v>
      </c>
      <c r="D16" s="101">
        <v>1.9912310381604601E-2</v>
      </c>
      <c r="E16" s="101">
        <v>1.9912310381604601E-2</v>
      </c>
      <c r="F16" s="101">
        <v>1.9912310381604601E-2</v>
      </c>
    </row>
    <row r="17" spans="1:8" ht="15.75" customHeight="1" x14ac:dyDescent="0.2">
      <c r="B17" s="19" t="s">
        <v>90</v>
      </c>
      <c r="C17" s="101">
        <v>3.9807389332804791E-3</v>
      </c>
      <c r="D17" s="101">
        <v>3.9807389332804791E-3</v>
      </c>
      <c r="E17" s="101">
        <v>3.9807389332804791E-3</v>
      </c>
      <c r="F17" s="101">
        <v>3.9807389332804791E-3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2.7489269187196751E-2</v>
      </c>
      <c r="D19" s="101">
        <v>2.7489269187196751E-2</v>
      </c>
      <c r="E19" s="101">
        <v>2.7489269187196751E-2</v>
      </c>
      <c r="F19" s="101">
        <v>2.7489269187196751E-2</v>
      </c>
    </row>
    <row r="20" spans="1:8" ht="15.75" customHeight="1" x14ac:dyDescent="0.2">
      <c r="B20" s="19" t="s">
        <v>79</v>
      </c>
      <c r="C20" s="101">
        <v>6.5090770337509866E-3</v>
      </c>
      <c r="D20" s="101">
        <v>6.5090770337509866E-3</v>
      </c>
      <c r="E20" s="101">
        <v>6.5090770337509866E-3</v>
      </c>
      <c r="F20" s="101">
        <v>6.5090770337509866E-3</v>
      </c>
    </row>
    <row r="21" spans="1:8" ht="15.75" customHeight="1" x14ac:dyDescent="0.2">
      <c r="B21" s="19" t="s">
        <v>88</v>
      </c>
      <c r="C21" s="101">
        <v>0.16836236471236191</v>
      </c>
      <c r="D21" s="101">
        <v>0.16836236471236191</v>
      </c>
      <c r="E21" s="101">
        <v>0.16836236471236191</v>
      </c>
      <c r="F21" s="101">
        <v>0.16836236471236191</v>
      </c>
    </row>
    <row r="22" spans="1:8" ht="15.75" customHeight="1" x14ac:dyDescent="0.2">
      <c r="B22" s="19" t="s">
        <v>99</v>
      </c>
      <c r="C22" s="101">
        <v>0.58985974425052579</v>
      </c>
      <c r="D22" s="101">
        <v>0.58985974425052579</v>
      </c>
      <c r="E22" s="101">
        <v>0.58985974425052579</v>
      </c>
      <c r="F22" s="101">
        <v>0.58985974425052579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4.5249643999999999E-2</v>
      </c>
    </row>
    <row r="27" spans="1:8" ht="15.75" customHeight="1" x14ac:dyDescent="0.2">
      <c r="B27" s="19" t="s">
        <v>89</v>
      </c>
      <c r="C27" s="101">
        <v>5.4447637999999993E-2</v>
      </c>
    </row>
    <row r="28" spans="1:8" ht="15.75" customHeight="1" x14ac:dyDescent="0.2">
      <c r="B28" s="19" t="s">
        <v>103</v>
      </c>
      <c r="C28" s="101">
        <v>9.8457505000000001E-2</v>
      </c>
    </row>
    <row r="29" spans="1:8" ht="15.75" customHeight="1" x14ac:dyDescent="0.2">
      <c r="B29" s="19" t="s">
        <v>86</v>
      </c>
      <c r="C29" s="101">
        <v>0.11500012900000001</v>
      </c>
    </row>
    <row r="30" spans="1:8" ht="15.75" customHeight="1" x14ac:dyDescent="0.2">
      <c r="B30" s="19" t="s">
        <v>4</v>
      </c>
      <c r="C30" s="101">
        <v>5.0745075000000001E-2</v>
      </c>
    </row>
    <row r="31" spans="1:8" ht="15.75" customHeight="1" x14ac:dyDescent="0.2">
      <c r="B31" s="19" t="s">
        <v>80</v>
      </c>
      <c r="C31" s="101">
        <v>3.6627643000000001E-2</v>
      </c>
    </row>
    <row r="32" spans="1:8" ht="15.75" customHeight="1" x14ac:dyDescent="0.2">
      <c r="B32" s="19" t="s">
        <v>85</v>
      </c>
      <c r="C32" s="101">
        <v>0.18180017400000001</v>
      </c>
    </row>
    <row r="33" spans="2:3" ht="15.75" customHeight="1" x14ac:dyDescent="0.2">
      <c r="B33" s="19" t="s">
        <v>100</v>
      </c>
      <c r="C33" s="101">
        <v>0.15539587599999999</v>
      </c>
    </row>
    <row r="34" spans="2:3" ht="15.75" customHeight="1" x14ac:dyDescent="0.2">
      <c r="B34" s="19" t="s">
        <v>87</v>
      </c>
      <c r="C34" s="101">
        <v>0.26227631499999998</v>
      </c>
    </row>
    <row r="35" spans="2:3" ht="15.75" customHeight="1" x14ac:dyDescent="0.2">
      <c r="B35" s="27" t="s">
        <v>60</v>
      </c>
      <c r="C35" s="48">
        <f>SUM(C26:C34)</f>
        <v>0.99999999900000014</v>
      </c>
    </row>
  </sheetData>
  <sheetProtection algorithmName="SHA-512" hashValue="p8OUV1IJctcYisEKwg0yNJraCQiizypYUHtKf3dYS337LTTaDWKDizCLRmTfG1BTFhK31h0YndkBb0pkv7N7MQ==" saltValue="T1GeGW1E8npFFsB/jyIKF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0.51125461030683228</v>
      </c>
      <c r="D2" s="52">
        <f>IFERROR(1-_xlfn.NORM.DIST(_xlfn.NORM.INV(SUM(D4:D5), 0, 1) + 1, 0, 1, TRUE), "")</f>
        <v>0.51125461030683228</v>
      </c>
      <c r="E2" s="52">
        <f>IFERROR(1-_xlfn.NORM.DIST(_xlfn.NORM.INV(SUM(E4:E5), 0, 1) + 1, 0, 1, TRUE), "")</f>
        <v>0.53148410425577985</v>
      </c>
      <c r="F2" s="52">
        <f>IFERROR(1-_xlfn.NORM.DIST(_xlfn.NORM.INV(SUM(F4:F5), 0, 1) + 1, 0, 1, TRUE), "")</f>
        <v>0.42358529233759468</v>
      </c>
      <c r="G2" s="52">
        <f>IFERROR(1-_xlfn.NORM.DIST(_xlfn.NORM.INV(SUM(G4:G5), 0, 1) + 1, 0, 1, TRUE), "")</f>
        <v>0.42767758588363169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0.33682100652550928</v>
      </c>
      <c r="D3" s="52">
        <f>IFERROR(_xlfn.NORM.DIST(_xlfn.NORM.INV(SUM(D4:D5), 0, 1) + 1, 0, 1, TRUE) - SUM(D4:D5), "")</f>
        <v>0.33682100652550928</v>
      </c>
      <c r="E3" s="52">
        <f>IFERROR(_xlfn.NORM.DIST(_xlfn.NORM.INV(SUM(E4:E5), 0, 1) + 1, 0, 1, TRUE) - SUM(E4:E5), "")</f>
        <v>0.3282222649495557</v>
      </c>
      <c r="F3" s="52">
        <f>IFERROR(_xlfn.NORM.DIST(_xlfn.NORM.INV(SUM(F4:F5), 0, 1) + 1, 0, 1, TRUE) - SUM(F4:F5), "")</f>
        <v>0.36665929350606591</v>
      </c>
      <c r="G3" s="52">
        <f>IFERROR(_xlfn.NORM.DIST(_xlfn.NORM.INV(SUM(G4:G5), 0, 1) + 1, 0, 1, TRUE) - SUM(G4:G5), "")</f>
        <v>0.36556102396427448</v>
      </c>
    </row>
    <row r="4" spans="1:15" ht="15.75" customHeight="1" x14ac:dyDescent="0.2">
      <c r="B4" s="5" t="s">
        <v>110</v>
      </c>
      <c r="C4" s="45">
        <v>8.1864543355444006E-2</v>
      </c>
      <c r="D4" s="53">
        <v>8.1864543355444006E-2</v>
      </c>
      <c r="E4" s="53">
        <v>7.8992135379952894E-2</v>
      </c>
      <c r="F4" s="53">
        <v>0.116542775758953</v>
      </c>
      <c r="G4" s="53">
        <v>0.120554210605941</v>
      </c>
    </row>
    <row r="5" spans="1:15" ht="15.75" customHeight="1" x14ac:dyDescent="0.2">
      <c r="B5" s="5" t="s">
        <v>106</v>
      </c>
      <c r="C5" s="45">
        <v>7.0059839812214503E-2</v>
      </c>
      <c r="D5" s="53">
        <v>7.0059839812214503E-2</v>
      </c>
      <c r="E5" s="53">
        <v>6.1301495414711603E-2</v>
      </c>
      <c r="F5" s="53">
        <v>9.3212638397386402E-2</v>
      </c>
      <c r="G5" s="53">
        <v>8.6207179546152798E-2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0.59486060710049471</v>
      </c>
      <c r="D8" s="52">
        <f>IFERROR(1-_xlfn.NORM.DIST(_xlfn.NORM.INV(SUM(D10:D11), 0, 1) + 1, 0, 1, TRUE), "")</f>
        <v>0.59486060710049471</v>
      </c>
      <c r="E8" s="52">
        <f>IFERROR(1-_xlfn.NORM.DIST(_xlfn.NORM.INV(SUM(E10:E11), 0, 1) + 1, 0, 1, TRUE), "")</f>
        <v>0.6495610836668706</v>
      </c>
      <c r="F8" s="52">
        <f>IFERROR(1-_xlfn.NORM.DIST(_xlfn.NORM.INV(SUM(F10:F11), 0, 1) + 1, 0, 1, TRUE), "")</f>
        <v>0.69821910954317279</v>
      </c>
      <c r="G8" s="52">
        <f>IFERROR(1-_xlfn.NORM.DIST(_xlfn.NORM.INV(SUM(G10:G11), 0, 1) + 1, 0, 1, TRUE), "")</f>
        <v>0.72919705194287909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0.297663974136058</v>
      </c>
      <c r="D9" s="52">
        <f>IFERROR(_xlfn.NORM.DIST(_xlfn.NORM.INV(SUM(D10:D11), 0, 1) + 1, 0, 1, TRUE) - SUM(D10:D11), "")</f>
        <v>0.297663974136058</v>
      </c>
      <c r="E9" s="52">
        <f>IFERROR(_xlfn.NORM.DIST(_xlfn.NORM.INV(SUM(E10:E11), 0, 1) + 1, 0, 1, TRUE) - SUM(E10:E11), "")</f>
        <v>0.26728047090964552</v>
      </c>
      <c r="F9" s="52">
        <f>IFERROR(_xlfn.NORM.DIST(_xlfn.NORM.INV(SUM(F10:F11), 0, 1) + 1, 0, 1, TRUE) - SUM(F10:F11), "")</f>
        <v>0.23743554528173672</v>
      </c>
      <c r="G9" s="52">
        <f>IFERROR(_xlfn.NORM.DIST(_xlfn.NORM.INV(SUM(G10:G11), 0, 1) + 1, 0, 1, TRUE) - SUM(G10:G11), "")</f>
        <v>0.2171461807200854</v>
      </c>
    </row>
    <row r="10" spans="1:15" ht="15.75" customHeight="1" x14ac:dyDescent="0.2">
      <c r="B10" s="5" t="s">
        <v>107</v>
      </c>
      <c r="C10" s="45">
        <v>5.7609639214873401E-2</v>
      </c>
      <c r="D10" s="53">
        <v>5.7609639214873401E-2</v>
      </c>
      <c r="E10" s="53">
        <v>5.0233467655502698E-2</v>
      </c>
      <c r="F10" s="53">
        <v>4.0478961597489302E-2</v>
      </c>
      <c r="G10" s="53">
        <v>3.4215273556451001E-2</v>
      </c>
    </row>
    <row r="11" spans="1:15" ht="15.75" customHeight="1" x14ac:dyDescent="0.2">
      <c r="B11" s="5" t="s">
        <v>119</v>
      </c>
      <c r="C11" s="45">
        <v>4.9865779548573901E-2</v>
      </c>
      <c r="D11" s="53">
        <v>4.9865779548573901E-2</v>
      </c>
      <c r="E11" s="53">
        <v>3.2924977767981201E-2</v>
      </c>
      <c r="F11" s="53">
        <v>2.3866383577601201E-2</v>
      </c>
      <c r="G11" s="53">
        <v>1.94414937805845E-2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0.27132991649999999</v>
      </c>
      <c r="D14" s="54">
        <v>0.26430615274399999</v>
      </c>
      <c r="E14" s="54">
        <v>0.26430615274399999</v>
      </c>
      <c r="F14" s="54">
        <v>0.223280819125</v>
      </c>
      <c r="G14" s="54">
        <v>0.223280819125</v>
      </c>
      <c r="H14" s="45">
        <v>0.35199999999999998</v>
      </c>
      <c r="I14" s="55">
        <v>0.35199999999999998</v>
      </c>
      <c r="J14" s="55">
        <v>0.35199999999999998</v>
      </c>
      <c r="K14" s="55">
        <v>0.35199999999999998</v>
      </c>
      <c r="L14" s="45">
        <v>0.311</v>
      </c>
      <c r="M14" s="55">
        <v>0.311</v>
      </c>
      <c r="N14" s="55">
        <v>0.311</v>
      </c>
      <c r="O14" s="55">
        <v>0.311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0.16489994276312547</v>
      </c>
      <c r="D15" s="52">
        <f t="shared" si="0"/>
        <v>0.16063127141170774</v>
      </c>
      <c r="E15" s="52">
        <f t="shared" si="0"/>
        <v>0.16063127141170774</v>
      </c>
      <c r="F15" s="52">
        <f t="shared" si="0"/>
        <v>0.13569824798076136</v>
      </c>
      <c r="G15" s="52">
        <f t="shared" si="0"/>
        <v>0.13569824798076136</v>
      </c>
      <c r="H15" s="52">
        <f t="shared" si="0"/>
        <v>0.21392694399999995</v>
      </c>
      <c r="I15" s="52">
        <f t="shared" si="0"/>
        <v>0.21392694399999995</v>
      </c>
      <c r="J15" s="52">
        <f t="shared" si="0"/>
        <v>0.21392694399999995</v>
      </c>
      <c r="K15" s="52">
        <f t="shared" si="0"/>
        <v>0.21392694399999995</v>
      </c>
      <c r="L15" s="52">
        <f t="shared" si="0"/>
        <v>0.18900931699999998</v>
      </c>
      <c r="M15" s="52">
        <f t="shared" si="0"/>
        <v>0.18900931699999998</v>
      </c>
      <c r="N15" s="52">
        <f t="shared" si="0"/>
        <v>0.18900931699999998</v>
      </c>
      <c r="O15" s="52">
        <f t="shared" si="0"/>
        <v>0.18900931699999998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Te2dKLjwaEkQd251j6tddMD4miQiDouRJxzD/wP6alXHxwQlK8YxKqDctv4iTAuFSolDs9rK9zSphCK/K7VfMA==" saltValue="JJJ7IWv9bw/YeLMcb5Tl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0.47441533830470101</v>
      </c>
      <c r="D2" s="53">
        <v>0.249006558518518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0.24064901516329801</v>
      </c>
      <c r="D3" s="53">
        <v>0.25356143296296302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0.22714206055871899</v>
      </c>
      <c r="D4" s="53">
        <v>0.38518552888888902</v>
      </c>
      <c r="E4" s="53">
        <v>0.76811478033432612</v>
      </c>
      <c r="F4" s="53">
        <v>0.45280809689485102</v>
      </c>
      <c r="G4" s="53">
        <v>0</v>
      </c>
    </row>
    <row r="5" spans="1:7" x14ac:dyDescent="0.2">
      <c r="B5" s="3" t="s">
        <v>125</v>
      </c>
      <c r="C5" s="52">
        <v>5.7793588639874799E-2</v>
      </c>
      <c r="D5" s="52">
        <v>0.109450569895523</v>
      </c>
      <c r="E5" s="52">
        <f>1-SUM(E2:E4)</f>
        <v>0.23188521966567388</v>
      </c>
      <c r="F5" s="52">
        <f>1-SUM(F2:F4)</f>
        <v>0.54719190310514898</v>
      </c>
      <c r="G5" s="52">
        <f>1-SUM(G2:G4)</f>
        <v>1</v>
      </c>
    </row>
  </sheetData>
  <sheetProtection algorithmName="SHA-512" hashValue="c6z7hi9ygIetsZ328Lx4iUZ1u9roeBomY9/SHJHMFwiRiysEeT1ZBXEqQDqw6wGhp2yEICxWHx0DU18S+C9cEA==" saltValue="9Ql3nWT80ird78hKP53rf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FWI9NwIjsoCw0iPa9mT7yL3UjZQLReRI1vj0eC6jgh/ccftmb6ol0x2Yuhj+1BYHaoZ6UXzmRjGvaW5sN03bg==" saltValue="bgizsr5tgFFURcnM2auvw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wLtYSkeoPe4NpWzO3K0gE2vKVrdy/5m0iLat+ufDPNk9CM7XJhMbdf0CEBvcas7iIdRTqC30g9ODps5/Fp7LXA==" saltValue="qBkQG2GSkY9gWI2yxVhfw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TdtCnq2X7lfn6DqwyByNKrb1C85ix5ZnIbEV4EhPcmbOvDoY5cBU0jiWWk65ahAxJijqEabLW6LEnE8t90s23w==" saltValue="vK2Vvi1BkpD2dt7T8yANB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X1BYMbCWu4gontQ4SfXQwKpbVHZBliSIHboUpcBkHUVcnxp4OQmrNQhS7olILw1Z+ouqMVV3+Fkc6xaPoKY8TA==" saltValue="b6hSRuZx4eHzcO8s3rESW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2023-01-25T11:38:44Z</dcterms:modified>
</cp:coreProperties>
</file>