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858FE76C-B884-41E6-B80D-CEF3B119912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G11" i="2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H2" i="2"/>
  <c r="G2" i="2"/>
  <c r="I2" i="2" s="1"/>
  <c r="A2" i="2"/>
  <c r="A31" i="2" s="1"/>
  <c r="C33" i="1"/>
  <c r="C20" i="1"/>
  <c r="I9" i="2" l="1"/>
  <c r="A3" i="2"/>
  <c r="I3" i="2"/>
  <c r="I11" i="2"/>
  <c r="I5" i="2"/>
  <c r="A24" i="2"/>
  <c r="A25" i="2"/>
  <c r="A17" i="2"/>
  <c r="A32" i="2"/>
  <c r="A16" i="2"/>
  <c r="A33" i="2"/>
  <c r="I7" i="2"/>
  <c r="A18" i="2"/>
  <c r="A26" i="2"/>
  <c r="A34" i="2"/>
  <c r="A39" i="2"/>
  <c r="A19" i="2"/>
  <c r="A27" i="2"/>
  <c r="A35" i="2"/>
  <c r="A28" i="2"/>
  <c r="A4" i="2"/>
  <c r="A5" i="2" s="1"/>
  <c r="A6" i="2"/>
  <c r="A7" i="2" s="1"/>
  <c r="A8" i="2" s="1"/>
  <c r="A9" i="2" s="1"/>
  <c r="A10" i="2" s="1"/>
  <c r="A11" i="2" s="1"/>
  <c r="A12" i="2"/>
  <c r="A20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<sst xmlns="http://schemas.openxmlformats.org/spreadsheetml/2006/main" count="2092" uniqueCount="341">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</sst>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3331281.9375</v>
      </c>
    </row>
    <row r="8" spans="1:3" ht="15" customHeight="1" x14ac:dyDescent="0.2">
      <c r="B8" s="5" t="s">
        <v>44</v>
      </c>
      <c r="C8" s="44">
        <v>0.01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0.63021438598632795</v>
      </c>
    </row>
    <row r="11" spans="1:3" ht="15" customHeight="1" x14ac:dyDescent="0.2">
      <c r="B11" s="5" t="s">
        <v>49</v>
      </c>
      <c r="C11" s="45">
        <v>0.55299999999999994</v>
      </c>
    </row>
    <row r="12" spans="1:3" ht="15" customHeight="1" x14ac:dyDescent="0.2">
      <c r="B12" s="5" t="s">
        <v>41</v>
      </c>
      <c r="C12" s="45">
        <v>0.70099999999999996</v>
      </c>
    </row>
    <row r="13" spans="1:3" ht="15" customHeight="1" x14ac:dyDescent="0.2">
      <c r="B13" s="5" t="s">
        <v>62</v>
      </c>
      <c r="C13" s="45">
        <v>0.252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6.9099999999999995E-2</v>
      </c>
    </row>
    <row r="24" spans="1:3" ht="15" customHeight="1" x14ac:dyDescent="0.2">
      <c r="B24" s="15" t="s">
        <v>46</v>
      </c>
      <c r="C24" s="45">
        <v>0.43240000000000001</v>
      </c>
    </row>
    <row r="25" spans="1:3" ht="15" customHeight="1" x14ac:dyDescent="0.2">
      <c r="B25" s="15" t="s">
        <v>47</v>
      </c>
      <c r="C25" s="45">
        <v>0.39429999999999998</v>
      </c>
    </row>
    <row r="26" spans="1:3" ht="15" customHeight="1" x14ac:dyDescent="0.2">
      <c r="B26" s="15" t="s">
        <v>48</v>
      </c>
      <c r="C26" s="45">
        <v>0.1042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0.273422997588112</v>
      </c>
    </row>
    <row r="30" spans="1:3" ht="14.25" customHeight="1" x14ac:dyDescent="0.2">
      <c r="B30" s="25" t="s">
        <v>63</v>
      </c>
      <c r="C30" s="99">
        <v>5.2040608536793487E-2</v>
      </c>
    </row>
    <row r="31" spans="1:3" ht="14.25" customHeight="1" x14ac:dyDescent="0.2">
      <c r="B31" s="25" t="s">
        <v>10</v>
      </c>
      <c r="C31" s="99">
        <v>8.6256961115756189E-2</v>
      </c>
    </row>
    <row r="32" spans="1:3" ht="14.25" customHeight="1" x14ac:dyDescent="0.2">
      <c r="B32" s="25" t="s">
        <v>11</v>
      </c>
      <c r="C32" s="99">
        <v>0.58827943275933803</v>
      </c>
    </row>
    <row r="33" spans="1:5" ht="13.15" customHeight="1" x14ac:dyDescent="0.2">
      <c r="B33" s="27" t="s">
        <v>60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13.618987117827301</v>
      </c>
    </row>
    <row r="38" spans="1:5" ht="15" customHeight="1" x14ac:dyDescent="0.2">
      <c r="B38" s="11" t="s">
        <v>35</v>
      </c>
      <c r="C38" s="43">
        <v>18.342283129755501</v>
      </c>
      <c r="D38" s="12"/>
      <c r="E38" s="13"/>
    </row>
    <row r="39" spans="1:5" ht="15" customHeight="1" x14ac:dyDescent="0.2">
      <c r="B39" s="11" t="s">
        <v>61</v>
      </c>
      <c r="C39" s="43">
        <v>21.386674210480098</v>
      </c>
      <c r="D39" s="12"/>
      <c r="E39" s="12"/>
    </row>
    <row r="40" spans="1:5" ht="15" customHeight="1" x14ac:dyDescent="0.2">
      <c r="B40" s="11" t="s">
        <v>36</v>
      </c>
      <c r="C40" s="100">
        <v>0.7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13.97764922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1.06899E-2</v>
      </c>
      <c r="D45" s="12"/>
    </row>
    <row r="46" spans="1:5" ht="15.75" customHeight="1" x14ac:dyDescent="0.2">
      <c r="B46" s="11" t="s">
        <v>51</v>
      </c>
      <c r="C46" s="45">
        <v>5.5953419999999997E-2</v>
      </c>
      <c r="D46" s="12"/>
    </row>
    <row r="47" spans="1:5" ht="15.75" customHeight="1" x14ac:dyDescent="0.2">
      <c r="B47" s="11" t="s">
        <v>59</v>
      </c>
      <c r="C47" s="45">
        <v>6.5453600000000001E-2</v>
      </c>
      <c r="D47" s="12"/>
      <c r="E47" s="13"/>
    </row>
    <row r="48" spans="1:5" ht="15" customHeight="1" x14ac:dyDescent="0.2">
      <c r="B48" s="11" t="s">
        <v>58</v>
      </c>
      <c r="C48" s="46">
        <v>0.86790307999999994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2.9</v>
      </c>
      <c r="D51" s="12"/>
    </row>
    <row r="52" spans="1:4" ht="15" customHeight="1" x14ac:dyDescent="0.2">
      <c r="B52" s="11" t="s">
        <v>13</v>
      </c>
      <c r="C52" s="100">
        <v>2.9</v>
      </c>
    </row>
    <row r="53" spans="1:4" ht="15.75" customHeight="1" x14ac:dyDescent="0.2">
      <c r="B53" s="11" t="s">
        <v>16</v>
      </c>
      <c r="C53" s="100">
        <v>2.9</v>
      </c>
    </row>
    <row r="54" spans="1:4" ht="15.75" customHeight="1" x14ac:dyDescent="0.2">
      <c r="B54" s="11" t="s">
        <v>14</v>
      </c>
      <c r="C54" s="100">
        <v>2.9</v>
      </c>
    </row>
    <row r="55" spans="1:4" ht="15.75" customHeight="1" x14ac:dyDescent="0.2">
      <c r="B55" s="11" t="s">
        <v>15</v>
      </c>
      <c r="C55" s="100">
        <v>2.9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2.0689655172413789E-2</v>
      </c>
    </row>
    <row r="59" spans="1:4" ht="15.75" customHeight="1" x14ac:dyDescent="0.2">
      <c r="B59" s="11" t="s">
        <v>40</v>
      </c>
      <c r="C59" s="45">
        <v>0.55589599999999983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0.17284669999999899</v>
      </c>
    </row>
    <row r="63" spans="1:4" ht="15.75" customHeight="1" x14ac:dyDescent="0.2">
      <c r="A63" s="4"/>
    </row>
  </sheetData>
  <sheetProtection algorithmName="SHA-512" hashValue="4lbr2tSVNZn980GmAQiZNtXdO5xwuL6hsD2rsGr0ePgwGB11zFbOkIj+EygGvS9Rjl62YWCKbFxOOUmnuShoZA==" saltValue="PxS0tX5byN7wtkOI/eQC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0.233487817245662</v>
      </c>
      <c r="C2" s="98">
        <v>0.95</v>
      </c>
      <c r="D2" s="56">
        <v>50.04836698295685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39.701244624562811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289.27755605473601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0.78090712367985393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7.235250078878401E-2</v>
      </c>
      <c r="C10" s="98">
        <v>0.95</v>
      </c>
      <c r="D10" s="56">
        <v>12.833544068358719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7.235250078878401E-2</v>
      </c>
      <c r="C11" s="98">
        <v>0.95</v>
      </c>
      <c r="D11" s="56">
        <v>12.833544068358719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7.235250078878401E-2</v>
      </c>
      <c r="C12" s="98">
        <v>0.95</v>
      </c>
      <c r="D12" s="56">
        <v>12.833544068358719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7.235250078878401E-2</v>
      </c>
      <c r="C13" s="98">
        <v>0.95</v>
      </c>
      <c r="D13" s="56">
        <v>12.833544068358719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7.235250078878401E-2</v>
      </c>
      <c r="C14" s="98">
        <v>0.95</v>
      </c>
      <c r="D14" s="56">
        <v>12.833544068358719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7.235250078878401E-2</v>
      </c>
      <c r="C15" s="98">
        <v>0.95</v>
      </c>
      <c r="D15" s="56">
        <v>12.833544068358719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0.54030986825407035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0.99</v>
      </c>
      <c r="C18" s="98">
        <v>0.95</v>
      </c>
      <c r="D18" s="56">
        <v>6.7065442721728772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6.7065442721728772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0.72699999999999998</v>
      </c>
      <c r="C21" s="98">
        <v>0.95</v>
      </c>
      <c r="D21" s="56">
        <v>10.934248210384361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22.05293698426788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4.1676905525779402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0.18377033300000001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5.6430431272244397E-2</v>
      </c>
      <c r="C27" s="98">
        <v>0.95</v>
      </c>
      <c r="D27" s="56">
        <v>18.396567802509001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0.88503644070256104</v>
      </c>
      <c r="C29" s="98">
        <v>0.95</v>
      </c>
      <c r="D29" s="56">
        <v>95.432494803225381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0.78911240795034354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1.141754871233807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6.2779440879999995E-2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3.7489377776772859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0.78003700118086994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4Jo+nSQS/E3R1TcgvTCd7XismMkOMUOX5HjCQS7CJV9EMl+xA/JOxiq9gCieXm38wbIGwYs5hMxgX7ISwqscRw==" saltValue="Kbc3CTU4GKGeYiJsHrIJ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Fjn6Acpi3OjZ7Bu/VpRHc6jUWrWUTMqoEyUNe3Ow5ko7L0R68vbUZn9YmbP5cNGaixIsypOOUHYGVEB7FdsnXg==" saltValue="LOL+pvzzHPnCRyjODbw/5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WfMiZByM16hCQ43ijddzID5L1392jsp1c2FLfMGt0EnUQrTNFQGL75odVs4WUs/43jiwUw8R9tnH1UlYoNrmOw==" saltValue="sCPMsptRLGvpB2JFCPH7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">
      <c r="A3" s="3" t="s">
        <v>6</v>
      </c>
      <c r="B3" s="21">
        <f>frac_mam_1month * 2.6</f>
        <v>0.20379326500000003</v>
      </c>
      <c r="C3" s="21">
        <f>frac_mam_1_5months * 2.6</f>
        <v>0.20379326500000003</v>
      </c>
      <c r="D3" s="21">
        <f>frac_mam_6_11months * 2.6</f>
        <v>0.13890653140000001</v>
      </c>
      <c r="E3" s="21">
        <f>frac_mam_12_23months * 2.6</f>
        <v>0.10023287040000001</v>
      </c>
      <c r="F3" s="21">
        <f>frac_mam_24_59months * 2.6</f>
        <v>0.16172464360000002</v>
      </c>
    </row>
    <row r="4" spans="1:6" ht="15.75" customHeight="1" x14ac:dyDescent="0.2">
      <c r="A4" s="3" t="s">
        <v>207</v>
      </c>
      <c r="B4" s="21">
        <f>frac_sam_1month * 2.6</f>
        <v>0.23619026340000002</v>
      </c>
      <c r="C4" s="21">
        <f>frac_sam_1_5months * 2.6</f>
        <v>0.23619026340000002</v>
      </c>
      <c r="D4" s="21">
        <f>frac_sam_6_11months * 2.6</f>
        <v>0.13789559160000001</v>
      </c>
      <c r="E4" s="21">
        <f>frac_sam_12_23months * 2.6</f>
        <v>8.4402936800000009E-2</v>
      </c>
      <c r="F4" s="21">
        <f>frac_sam_24_59months * 2.6</f>
        <v>0.12727194480000001</v>
      </c>
    </row>
  </sheetData>
  <sheetProtection algorithmName="SHA-512" hashValue="JFzfE5B7Y01CI3Rnx+GRtJhKr8+gRBYayQwF8fKRQWs29vI+uI/edPYZOFIWKFiLph4ucWUKazTW0LntCvIdPQ==" saltValue="sfr1+Q31D5d7LW7cAnW0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0.01</v>
      </c>
      <c r="E2" s="60">
        <f>food_insecure</f>
        <v>0.01</v>
      </c>
      <c r="F2" s="60">
        <f>food_insecure</f>
        <v>0.01</v>
      </c>
      <c r="G2" s="60">
        <f>food_insecure</f>
        <v>0.01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0.01</v>
      </c>
      <c r="F5" s="60">
        <f>food_insecure</f>
        <v>0.01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0.01</v>
      </c>
      <c r="F8" s="60">
        <f>food_insecure</f>
        <v>0.01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0.01</v>
      </c>
      <c r="F9" s="60">
        <f>food_insecure</f>
        <v>0.01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0.70099999999999996</v>
      </c>
      <c r="E10" s="60">
        <f>IF(ISBLANK(comm_deliv), frac_children_health_facility,1)</f>
        <v>0.70099999999999996</v>
      </c>
      <c r="F10" s="60">
        <f>IF(ISBLANK(comm_deliv), frac_children_health_facility,1)</f>
        <v>0.70099999999999996</v>
      </c>
      <c r="G10" s="60">
        <f>IF(ISBLANK(comm_deliv), frac_children_health_facility,1)</f>
        <v>0.70099999999999996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0.01</v>
      </c>
      <c r="I15" s="60">
        <f>food_insecure</f>
        <v>0.01</v>
      </c>
      <c r="J15" s="60">
        <f>food_insecure</f>
        <v>0.01</v>
      </c>
      <c r="K15" s="60">
        <f>food_insecure</f>
        <v>0.01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0.55299999999999994</v>
      </c>
      <c r="I18" s="60">
        <f>frac_PW_health_facility</f>
        <v>0.55299999999999994</v>
      </c>
      <c r="J18" s="60">
        <f>frac_PW_health_facility</f>
        <v>0.55299999999999994</v>
      </c>
      <c r="K18" s="60">
        <f>frac_PW_health_facility</f>
        <v>0.55299999999999994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0.252</v>
      </c>
      <c r="M24" s="60">
        <f>famplan_unmet_need</f>
        <v>0.252</v>
      </c>
      <c r="N24" s="60">
        <f>famplan_unmet_need</f>
        <v>0.252</v>
      </c>
      <c r="O24" s="60">
        <f>famplan_unmet_need</f>
        <v>0.252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0.18197150065612802</v>
      </c>
      <c r="M25" s="60">
        <f>(1-food_insecure)*(0.49)+food_insecure*(0.7)</f>
        <v>0.49209999999999998</v>
      </c>
      <c r="N25" s="60">
        <f>(1-food_insecure)*(0.49)+food_insecure*(0.7)</f>
        <v>0.49209999999999998</v>
      </c>
      <c r="O25" s="60">
        <f>(1-food_insecure)*(0.49)+food_insecure*(0.7)</f>
        <v>0.49209999999999998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7.7987785995483436E-2</v>
      </c>
      <c r="M26" s="60">
        <f>(1-food_insecure)*(0.21)+food_insecure*(0.3)</f>
        <v>0.2109</v>
      </c>
      <c r="N26" s="60">
        <f>(1-food_insecure)*(0.21)+food_insecure*(0.3)</f>
        <v>0.2109</v>
      </c>
      <c r="O26" s="60">
        <f>(1-food_insecure)*(0.21)+food_insecure*(0.3)</f>
        <v>0.2109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0.10982632736206059</v>
      </c>
      <c r="M27" s="60">
        <f>(1-food_insecure)*(0.3)</f>
        <v>0.29699999999999999</v>
      </c>
      <c r="N27" s="60">
        <f>(1-food_insecure)*(0.3)</f>
        <v>0.29699999999999999</v>
      </c>
      <c r="O27" s="60">
        <f>(1-food_insecure)*(0.3)</f>
        <v>0.29699999999999999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0.63021438598632795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ocdaKW7BcWdujWCqkO1YYHg4U+cSiwKExnGhgqhAYee0azLdoyQiNa1kOeBkj4ydgL4JfKbC49+KbNgKGhX2gg==" saltValue="nSKjXMxnIo7CeToOHfBm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4pqT4fZBrm52dK1EWQNdAAXfMc8Ng6rGF7G71L+umoFtQTunsLuJggA3sn+DOwQvSwUDC+3SNrys/PyLcPYTZA==" saltValue="3T/BZuRztFYyogJighXRH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WbuWEGTy/TkW07zDCBf9+jMfXisog0DWlkrcZBC3U7rRDEz7u5fDMyn89gRh5k6qA1DPGImrqQIrB+mZibKSg==" saltValue="L5oVD6hZRZnHF6440RbFv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/6izvIF/JEAiiI7uxmo09OfYEoCNVBCNvykXkDpDjYZNzsBMngeoauZr04lE9bPDDUR2P+HXVAjNBEOhSLSIg==" saltValue="e0rHO1hCfqYSkxrosW1Jm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Gm9BMfme4R7R0JnddXd7oUS4eX1DLvscTC5FWwJeaPPPBH+J0lZeOuLxcetQlCgDFF6JmBT6UxMMnbBi4iTxQ==" saltValue="WaSJvpHc4JXnLkm6EsxrA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9SOUvEB3rwJxkOzRTZDDmaum4mPRohAr7RjnH9z2sFGWc0C6u8YfywJGw2dbWqLaZZ0EVs1wzV32trBhli68HQ==" saltValue="Qee3nMv3KoC0kwQqMJjUa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666871.93160000001</v>
      </c>
      <c r="C2" s="49">
        <v>1463000</v>
      </c>
      <c r="D2" s="49">
        <v>2881000</v>
      </c>
      <c r="E2" s="49">
        <v>2940000</v>
      </c>
      <c r="F2" s="49">
        <v>2439000</v>
      </c>
      <c r="G2" s="17">
        <f t="shared" ref="G2:G11" si="0">C2+D2+E2+F2</f>
        <v>9723000</v>
      </c>
      <c r="H2" s="17">
        <f t="shared" ref="H2:H11" si="1">(B2 + stillbirth*B2/(1000-stillbirth))/(1-abortion)</f>
        <v>768551.55725663621</v>
      </c>
      <c r="I2" s="17">
        <f t="shared" ref="I2:I11" si="2">G2-H2</f>
        <v>8954448.4427433647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660325.38960000011</v>
      </c>
      <c r="C3" s="50">
        <v>1468000</v>
      </c>
      <c r="D3" s="50">
        <v>2857000</v>
      </c>
      <c r="E3" s="50">
        <v>2949000</v>
      </c>
      <c r="F3" s="50">
        <v>2504000</v>
      </c>
      <c r="G3" s="17">
        <f t="shared" si="0"/>
        <v>9778000</v>
      </c>
      <c r="H3" s="17">
        <f t="shared" si="1"/>
        <v>761006.84767997975</v>
      </c>
      <c r="I3" s="17">
        <f t="shared" si="2"/>
        <v>9016993.1523200199</v>
      </c>
    </row>
    <row r="4" spans="1:9" ht="15.75" customHeight="1" x14ac:dyDescent="0.2">
      <c r="A4" s="5">
        <f t="shared" si="3"/>
        <v>2023</v>
      </c>
      <c r="B4" s="49">
        <v>653302.35200000007</v>
      </c>
      <c r="C4" s="50">
        <v>1475000</v>
      </c>
      <c r="D4" s="50">
        <v>2834000</v>
      </c>
      <c r="E4" s="50">
        <v>2950000</v>
      </c>
      <c r="F4" s="50">
        <v>2569000</v>
      </c>
      <c r="G4" s="17">
        <f t="shared" si="0"/>
        <v>9828000</v>
      </c>
      <c r="H4" s="17">
        <f t="shared" si="1"/>
        <v>752912.99003147776</v>
      </c>
      <c r="I4" s="17">
        <f t="shared" si="2"/>
        <v>9075087.0099685229</v>
      </c>
    </row>
    <row r="5" spans="1:9" ht="15.75" customHeight="1" x14ac:dyDescent="0.2">
      <c r="A5" s="5">
        <f t="shared" si="3"/>
        <v>2024</v>
      </c>
      <c r="B5" s="49">
        <v>645797.17200000025</v>
      </c>
      <c r="C5" s="50">
        <v>1488000</v>
      </c>
      <c r="D5" s="50">
        <v>2815000</v>
      </c>
      <c r="E5" s="50">
        <v>2944000</v>
      </c>
      <c r="F5" s="50">
        <v>2633000</v>
      </c>
      <c r="G5" s="17">
        <f t="shared" si="0"/>
        <v>9880000</v>
      </c>
      <c r="H5" s="17">
        <f t="shared" si="1"/>
        <v>744263.47652945947</v>
      </c>
      <c r="I5" s="17">
        <f t="shared" si="2"/>
        <v>9135736.5234705396</v>
      </c>
    </row>
    <row r="6" spans="1:9" ht="15.75" customHeight="1" x14ac:dyDescent="0.2">
      <c r="A6" s="5">
        <f t="shared" si="3"/>
        <v>2025</v>
      </c>
      <c r="B6" s="49">
        <v>637854.61300000001</v>
      </c>
      <c r="C6" s="50">
        <v>1509000</v>
      </c>
      <c r="D6" s="50">
        <v>2804000</v>
      </c>
      <c r="E6" s="50">
        <v>2934000</v>
      </c>
      <c r="F6" s="50">
        <v>2691000</v>
      </c>
      <c r="G6" s="17">
        <f t="shared" si="0"/>
        <v>9938000</v>
      </c>
      <c r="H6" s="17">
        <f t="shared" si="1"/>
        <v>735109.89576109941</v>
      </c>
      <c r="I6" s="17">
        <f t="shared" si="2"/>
        <v>9202890.1042389013</v>
      </c>
    </row>
    <row r="7" spans="1:9" ht="15.75" customHeight="1" x14ac:dyDescent="0.2">
      <c r="A7" s="5">
        <f t="shared" si="3"/>
        <v>2026</v>
      </c>
      <c r="B7" s="49">
        <v>632973.97439999995</v>
      </c>
      <c r="C7" s="50">
        <v>1533000</v>
      </c>
      <c r="D7" s="50">
        <v>2804000</v>
      </c>
      <c r="E7" s="50">
        <v>2920000</v>
      </c>
      <c r="F7" s="50">
        <v>2741000</v>
      </c>
      <c r="G7" s="17">
        <f t="shared" si="0"/>
        <v>9998000</v>
      </c>
      <c r="H7" s="17">
        <f t="shared" si="1"/>
        <v>729485.09402827313</v>
      </c>
      <c r="I7" s="17">
        <f t="shared" si="2"/>
        <v>9268514.9059717264</v>
      </c>
    </row>
    <row r="8" spans="1:9" ht="15.75" customHeight="1" x14ac:dyDescent="0.2">
      <c r="A8" s="5">
        <f t="shared" si="3"/>
        <v>2027</v>
      </c>
      <c r="B8" s="49">
        <v>627711.07200000004</v>
      </c>
      <c r="C8" s="50">
        <v>1565000</v>
      </c>
      <c r="D8" s="50">
        <v>2812000</v>
      </c>
      <c r="E8" s="50">
        <v>2902000</v>
      </c>
      <c r="F8" s="50">
        <v>2786000</v>
      </c>
      <c r="G8" s="17">
        <f t="shared" si="0"/>
        <v>10065000</v>
      </c>
      <c r="H8" s="17">
        <f t="shared" si="1"/>
        <v>723419.74378102983</v>
      </c>
      <c r="I8" s="17">
        <f t="shared" si="2"/>
        <v>9341580.2562189698</v>
      </c>
    </row>
    <row r="9" spans="1:9" ht="15.75" customHeight="1" x14ac:dyDescent="0.2">
      <c r="A9" s="5">
        <f t="shared" si="3"/>
        <v>2028</v>
      </c>
      <c r="B9" s="49">
        <v>622090.57679999992</v>
      </c>
      <c r="C9" s="50">
        <v>1600000</v>
      </c>
      <c r="D9" s="50">
        <v>2825000</v>
      </c>
      <c r="E9" s="50">
        <v>2881000</v>
      </c>
      <c r="F9" s="50">
        <v>2824000</v>
      </c>
      <c r="G9" s="17">
        <f t="shared" si="0"/>
        <v>10130000</v>
      </c>
      <c r="H9" s="17">
        <f t="shared" si="1"/>
        <v>716942.27766823431</v>
      </c>
      <c r="I9" s="17">
        <f t="shared" si="2"/>
        <v>9413057.722331766</v>
      </c>
    </row>
    <row r="10" spans="1:9" ht="15.75" customHeight="1" x14ac:dyDescent="0.2">
      <c r="A10" s="5">
        <f t="shared" si="3"/>
        <v>2029</v>
      </c>
      <c r="B10" s="49">
        <v>616136.04539999994</v>
      </c>
      <c r="C10" s="50">
        <v>1628000</v>
      </c>
      <c r="D10" s="50">
        <v>2846000</v>
      </c>
      <c r="E10" s="50">
        <v>2858000</v>
      </c>
      <c r="F10" s="50">
        <v>2855000</v>
      </c>
      <c r="G10" s="17">
        <f t="shared" si="0"/>
        <v>10187000</v>
      </c>
      <c r="H10" s="17">
        <f t="shared" si="1"/>
        <v>710079.84402340592</v>
      </c>
      <c r="I10" s="17">
        <f t="shared" si="2"/>
        <v>9476920.1559765935</v>
      </c>
    </row>
    <row r="11" spans="1:9" ht="15.75" customHeight="1" x14ac:dyDescent="0.2">
      <c r="A11" s="5">
        <f t="shared" si="3"/>
        <v>2030</v>
      </c>
      <c r="B11" s="49">
        <v>609840.07999999996</v>
      </c>
      <c r="C11" s="50">
        <v>1646000</v>
      </c>
      <c r="D11" s="50">
        <v>2871000</v>
      </c>
      <c r="E11" s="50">
        <v>2832000</v>
      </c>
      <c r="F11" s="50">
        <v>2878000</v>
      </c>
      <c r="G11" s="17">
        <f t="shared" si="0"/>
        <v>10227000</v>
      </c>
      <c r="H11" s="17">
        <f t="shared" si="1"/>
        <v>702823.91708553885</v>
      </c>
      <c r="I11" s="17">
        <f t="shared" si="2"/>
        <v>9524176.0829144605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WcL348WhAhIbJmn2c5ykush3tPVPdi2DYVZ8tf87ZK1lDruCxLxwQbitW55qOua6QNYZafmlv85rwBgrG0xKA==" saltValue="H5oQCtgc839+0PJIvd68w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P2tM5QxrNd2E/zCEYlIWs3vrGSTdSla2+uO/NGZrEMIGmJT/prj1mv/eRh3AsF/qSLBy2B3wNLyIjWjB2PLGbw==" saltValue="ORtzoOqS1vtVp4HSz1Ns8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6ykBKY6IymEIJ9opowOIh0K9fT64lLINh+4z/GvQgMYQxaRvV4cgWtEWiOcJHqAJ1MTAB/moh1SF/XOYTIfsCg==" saltValue="L0kOU9s7Xflav6UcM3GZ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Om3cLBKU+Uf9jeBtah4A78X4n04qbTXHgcpJ3pasj1TW8UqyPCdoIcxkGwlLJ2+Bd+7P030+pfjqzd18XQ/9iA==" saltValue="tTXKqPsJBSKsuKbu35hz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JgV8lMpoRi+tMzpHvNSBKIq6bmlkSTvqeEZgR3FgLFTCLuXgEqmM/rSka0Fw2VgYkXGtEM6LYBKfsQKM0VSsuA==" saltValue="xZPGlSc1yVgLaLQU+ThW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26FdHxGVrd+vDMZENIjBzhxqBToetH9bNriP5syRshJcMmVqwdd/N/z222WPyEIhOv+Wq2sj5LrNukDjPOpKkQ==" saltValue="sSnN149bLW+iYsJvrbHl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UEXMoSJENne1e9p7AXjgVeJzqAOkzFgCmGidBuuGXG1Zk6cK2SOLQT5AIHX4gpd+jyby9/AWYKVppUGwuWbxGw==" saltValue="ZunlBvVSxVm6iJJ12SwY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yquCamkcY+a2vkCF693iupayBJkectC8N3o66YpNzzEXOLpj2j1NDGzhly1g02AaamAXTppQQJNYiqROG+YPw==" saltValue="fMhylg+KPnPtt/hSE/AyG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5HeeR5ei+Gldr+r9IC/phzmactqZMVdVlSRFZCDVfWRG/a8GHXszou8s0piIswPxnBHQkOQxaKJwFGKbZRxjqA==" saltValue="X+PszIVtMoeUeVr+1bqJ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uru0Gp2oE0CtVS1UZm42UHz1IQHIwwZ1x71F3Fv+aFchFHlM3MTXCC1YT5obx92UzEU5N+CbjO1H1kymWg/9Ww==" saltValue="EJB150rrtBI+A7+vcUl8P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4.3603382167659941E-3</v>
      </c>
    </row>
    <row r="4" spans="1:8" ht="15.75" customHeight="1" x14ac:dyDescent="0.2">
      <c r="B4" s="19" t="s">
        <v>97</v>
      </c>
      <c r="C4" s="101">
        <v>0.14701010160313199</v>
      </c>
    </row>
    <row r="5" spans="1:8" ht="15.75" customHeight="1" x14ac:dyDescent="0.2">
      <c r="B5" s="19" t="s">
        <v>95</v>
      </c>
      <c r="C5" s="101">
        <v>5.3609855123068283E-2</v>
      </c>
    </row>
    <row r="6" spans="1:8" ht="15.75" customHeight="1" x14ac:dyDescent="0.2">
      <c r="B6" s="19" t="s">
        <v>91</v>
      </c>
      <c r="C6" s="101">
        <v>0.2162137753057867</v>
      </c>
    </row>
    <row r="7" spans="1:8" ht="15.75" customHeight="1" x14ac:dyDescent="0.2">
      <c r="B7" s="19" t="s">
        <v>96</v>
      </c>
      <c r="C7" s="101">
        <v>0.33181102342707031</v>
      </c>
    </row>
    <row r="8" spans="1:8" ht="15.75" customHeight="1" x14ac:dyDescent="0.2">
      <c r="B8" s="19" t="s">
        <v>98</v>
      </c>
      <c r="C8" s="101">
        <v>3.6051720156557391E-3</v>
      </c>
    </row>
    <row r="9" spans="1:8" ht="15.75" customHeight="1" x14ac:dyDescent="0.2">
      <c r="B9" s="19" t="s">
        <v>92</v>
      </c>
      <c r="C9" s="101">
        <v>0.1525867079247388</v>
      </c>
    </row>
    <row r="10" spans="1:8" ht="15.75" customHeight="1" x14ac:dyDescent="0.2">
      <c r="B10" s="19" t="s">
        <v>94</v>
      </c>
      <c r="C10" s="101">
        <v>9.0803026383782057E-2</v>
      </c>
    </row>
    <row r="11" spans="1:8" ht="15.75" customHeight="1" x14ac:dyDescent="0.2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0.1173421858578419</v>
      </c>
      <c r="D14" s="55">
        <v>0.1173421858578419</v>
      </c>
      <c r="E14" s="55">
        <v>0.1173421858578419</v>
      </c>
      <c r="F14" s="55">
        <v>0.1173421858578419</v>
      </c>
    </row>
    <row r="15" spans="1:8" ht="15.75" customHeight="1" x14ac:dyDescent="0.2">
      <c r="B15" s="19" t="s">
        <v>102</v>
      </c>
      <c r="C15" s="101">
        <v>0.2162248410791632</v>
      </c>
      <c r="D15" s="101">
        <v>0.2162248410791632</v>
      </c>
      <c r="E15" s="101">
        <v>0.2162248410791632</v>
      </c>
      <c r="F15" s="101">
        <v>0.2162248410791632</v>
      </c>
    </row>
    <row r="16" spans="1:8" ht="15.75" customHeight="1" x14ac:dyDescent="0.2">
      <c r="B16" s="19" t="s">
        <v>2</v>
      </c>
      <c r="C16" s="101">
        <v>1.443841157700399E-2</v>
      </c>
      <c r="D16" s="101">
        <v>1.443841157700399E-2</v>
      </c>
      <c r="E16" s="101">
        <v>1.443841157700399E-2</v>
      </c>
      <c r="F16" s="101">
        <v>1.443841157700399E-2</v>
      </c>
    </row>
    <row r="17" spans="1:8" ht="15.75" customHeight="1" x14ac:dyDescent="0.2">
      <c r="B17" s="19" t="s">
        <v>90</v>
      </c>
      <c r="C17" s="101">
        <v>1.018464800203909E-4</v>
      </c>
      <c r="D17" s="101">
        <v>1.018464800203909E-4</v>
      </c>
      <c r="E17" s="101">
        <v>1.018464800203909E-4</v>
      </c>
      <c r="F17" s="101">
        <v>1.018464800203909E-4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2.0862359716307621E-2</v>
      </c>
      <c r="D19" s="101">
        <v>2.0862359716307621E-2</v>
      </c>
      <c r="E19" s="101">
        <v>2.0862359716307621E-2</v>
      </c>
      <c r="F19" s="101">
        <v>2.0862359716307621E-2</v>
      </c>
    </row>
    <row r="20" spans="1:8" ht="15.75" customHeight="1" x14ac:dyDescent="0.2">
      <c r="B20" s="19" t="s">
        <v>79</v>
      </c>
      <c r="C20" s="101">
        <v>7.1051896644522862E-3</v>
      </c>
      <c r="D20" s="101">
        <v>7.1051896644522862E-3</v>
      </c>
      <c r="E20" s="101">
        <v>7.1051896644522862E-3</v>
      </c>
      <c r="F20" s="101">
        <v>7.1051896644522862E-3</v>
      </c>
    </row>
    <row r="21" spans="1:8" ht="15.75" customHeight="1" x14ac:dyDescent="0.2">
      <c r="B21" s="19" t="s">
        <v>88</v>
      </c>
      <c r="C21" s="101">
        <v>0.16829680499140781</v>
      </c>
      <c r="D21" s="101">
        <v>0.16829680499140781</v>
      </c>
      <c r="E21" s="101">
        <v>0.16829680499140781</v>
      </c>
      <c r="F21" s="101">
        <v>0.16829680499140781</v>
      </c>
    </row>
    <row r="22" spans="1:8" ht="15.75" customHeight="1" x14ac:dyDescent="0.2">
      <c r="B22" s="19" t="s">
        <v>99</v>
      </c>
      <c r="C22" s="101">
        <v>0.45562836063380291</v>
      </c>
      <c r="D22" s="101">
        <v>0.45562836063380291</v>
      </c>
      <c r="E22" s="101">
        <v>0.45562836063380291</v>
      </c>
      <c r="F22" s="101">
        <v>0.45562836063380291</v>
      </c>
    </row>
    <row r="23" spans="1:8" ht="15.75" customHeight="1" x14ac:dyDescent="0.2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2.9403015000000001E-2</v>
      </c>
    </row>
    <row r="27" spans="1:8" ht="15.75" customHeight="1" x14ac:dyDescent="0.2">
      <c r="B27" s="19" t="s">
        <v>89</v>
      </c>
      <c r="C27" s="101">
        <v>9.4778499999999995E-3</v>
      </c>
    </row>
    <row r="28" spans="1:8" ht="15.75" customHeight="1" x14ac:dyDescent="0.2">
      <c r="B28" s="19" t="s">
        <v>103</v>
      </c>
      <c r="C28" s="101">
        <v>0.26792401599999999</v>
      </c>
    </row>
    <row r="29" spans="1:8" ht="15.75" customHeight="1" x14ac:dyDescent="0.2">
      <c r="B29" s="19" t="s">
        <v>86</v>
      </c>
      <c r="C29" s="101">
        <v>0.15314538599999999</v>
      </c>
    </row>
    <row r="30" spans="1:8" ht="15.75" customHeight="1" x14ac:dyDescent="0.2">
      <c r="B30" s="19" t="s">
        <v>4</v>
      </c>
      <c r="C30" s="101">
        <v>8.2032367999999994E-2</v>
      </c>
    </row>
    <row r="31" spans="1:8" ht="15.75" customHeight="1" x14ac:dyDescent="0.2">
      <c r="B31" s="19" t="s">
        <v>80</v>
      </c>
      <c r="C31" s="101">
        <v>7.4517409999999996E-3</v>
      </c>
    </row>
    <row r="32" spans="1:8" ht="15.75" customHeight="1" x14ac:dyDescent="0.2">
      <c r="B32" s="19" t="s">
        <v>85</v>
      </c>
      <c r="C32" s="101">
        <v>1.1600134E-2</v>
      </c>
    </row>
    <row r="33" spans="2:3" ht="15.75" customHeight="1" x14ac:dyDescent="0.2">
      <c r="B33" s="19" t="s">
        <v>100</v>
      </c>
      <c r="C33" s="101">
        <v>0.249526525</v>
      </c>
    </row>
    <row r="34" spans="2:3" ht="15.75" customHeight="1" x14ac:dyDescent="0.2">
      <c r="B34" s="19" t="s">
        <v>87</v>
      </c>
      <c r="C34" s="101">
        <v>0.18943896499999999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gLSTu1q7UPT7Bf3hAaJpGY/MF0Yq5m+3blRMUGqlol88kgAAf8jIp4Ckf+7eFmMlxtwCRJlsOvFFPwbIvkiz/Q==" saltValue="3VQEVgPexMGYkkZQSp7Sk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0.42180623991642618</v>
      </c>
      <c r="D2" s="52">
        <f>IFERROR(1-_xlfn.NORM.DIST(_xlfn.NORM.INV(SUM(D4:D5), 0, 1) + 1, 0, 1, TRUE), "")</f>
        <v>0.42180623991642618</v>
      </c>
      <c r="E2" s="52">
        <f>IFERROR(1-_xlfn.NORM.DIST(_xlfn.NORM.INV(SUM(E4:E5), 0, 1) + 1, 0, 1, TRUE), "")</f>
        <v>0.42890958248626765</v>
      </c>
      <c r="F2" s="52">
        <f>IFERROR(1-_xlfn.NORM.DIST(_xlfn.NORM.INV(SUM(F4:F5), 0, 1) + 1, 0, 1, TRUE), "")</f>
        <v>0.37923907675824298</v>
      </c>
      <c r="G2" s="52">
        <f>IFERROR(1-_xlfn.NORM.DIST(_xlfn.NORM.INV(SUM(G4:G5), 0, 1) + 1, 0, 1, TRUE), "")</f>
        <v>0.39092603846970264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0.36712696108357379</v>
      </c>
      <c r="D3" s="52">
        <f>IFERROR(_xlfn.NORM.DIST(_xlfn.NORM.INV(SUM(D4:D5), 0, 1) + 1, 0, 1, TRUE) - SUM(D4:D5), "")</f>
        <v>0.36712696108357379</v>
      </c>
      <c r="E3" s="52">
        <f>IFERROR(_xlfn.NORM.DIST(_xlfn.NORM.INV(SUM(E4:E5), 0, 1) + 1, 0, 1, TRUE) - SUM(E4:E5), "")</f>
        <v>0.36522428551373232</v>
      </c>
      <c r="F3" s="52">
        <f>IFERROR(_xlfn.NORM.DIST(_xlfn.NORM.INV(SUM(F4:F5), 0, 1) + 1, 0, 1, TRUE) - SUM(F4:F5), "")</f>
        <v>0.376455553241757</v>
      </c>
      <c r="G3" s="52">
        <f>IFERROR(_xlfn.NORM.DIST(_xlfn.NORM.INV(SUM(G4:G5), 0, 1) + 1, 0, 1, TRUE) - SUM(G4:G5), "")</f>
        <v>0.37426281053029736</v>
      </c>
    </row>
    <row r="4" spans="1:15" ht="15.75" customHeight="1" x14ac:dyDescent="0.2">
      <c r="B4" s="5" t="s">
        <v>110</v>
      </c>
      <c r="C4" s="45">
        <v>0.12095047</v>
      </c>
      <c r="D4" s="53">
        <v>0.12095047</v>
      </c>
      <c r="E4" s="53">
        <v>0.11491282</v>
      </c>
      <c r="F4" s="53">
        <v>0.11879335000000001</v>
      </c>
      <c r="G4" s="53">
        <v>0.14242047999999999</v>
      </c>
    </row>
    <row r="5" spans="1:15" ht="15.75" customHeight="1" x14ac:dyDescent="0.2">
      <c r="B5" s="5" t="s">
        <v>106</v>
      </c>
      <c r="C5" s="45">
        <v>9.0116329000000009E-2</v>
      </c>
      <c r="D5" s="53">
        <v>9.0116329000000009E-2</v>
      </c>
      <c r="E5" s="53">
        <v>9.0953312000000008E-2</v>
      </c>
      <c r="F5" s="53">
        <v>0.12551202</v>
      </c>
      <c r="G5" s="53">
        <v>9.2390670999999994E-2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0.48294426390220802</v>
      </c>
      <c r="D8" s="52">
        <f>IFERROR(1-_xlfn.NORM.DIST(_xlfn.NORM.INV(SUM(D10:D11), 0, 1) + 1, 0, 1, TRUE), "")</f>
        <v>0.48294426390220802</v>
      </c>
      <c r="E8" s="52">
        <f>IFERROR(1-_xlfn.NORM.DIST(_xlfn.NORM.INV(SUM(E10:E11), 0, 1) + 1, 0, 1, TRUE), "")</f>
        <v>0.59698990482199743</v>
      </c>
      <c r="F8" s="52">
        <f>IFERROR(1-_xlfn.NORM.DIST(_xlfn.NORM.INV(SUM(F10:F11), 0, 1) + 1, 0, 1, TRUE), "")</f>
        <v>0.68020865467253133</v>
      </c>
      <c r="G8" s="52">
        <f>IFERROR(1-_xlfn.NORM.DIST(_xlfn.NORM.INV(SUM(G10:G11), 0, 1) + 1, 0, 1, TRUE), "")</f>
        <v>0.58722861355659517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0.34783130209779201</v>
      </c>
      <c r="D9" s="52">
        <f>IFERROR(_xlfn.NORM.DIST(_xlfn.NORM.INV(SUM(D10:D11), 0, 1) + 1, 0, 1, TRUE) - SUM(D10:D11), "")</f>
        <v>0.34783130209779201</v>
      </c>
      <c r="E9" s="52">
        <f>IFERROR(_xlfn.NORM.DIST(_xlfn.NORM.INV(SUM(E10:E11), 0, 1) + 1, 0, 1, TRUE) - SUM(E10:E11), "")</f>
        <v>0.29654774017800256</v>
      </c>
      <c r="F9" s="52">
        <f>IFERROR(_xlfn.NORM.DIST(_xlfn.NORM.INV(SUM(F10:F11), 0, 1) + 1, 0, 1, TRUE) - SUM(F10:F11), "")</f>
        <v>0.24877757332746867</v>
      </c>
      <c r="G9" s="52">
        <f>IFERROR(_xlfn.NORM.DIST(_xlfn.NORM.INV(SUM(G10:G11), 0, 1) + 1, 0, 1, TRUE) - SUM(G10:G11), "")</f>
        <v>0.30161885244340481</v>
      </c>
    </row>
    <row r="10" spans="1:15" ht="15.75" customHeight="1" x14ac:dyDescent="0.2">
      <c r="B10" s="5" t="s">
        <v>107</v>
      </c>
      <c r="C10" s="45">
        <v>7.8382025000000008E-2</v>
      </c>
      <c r="D10" s="53">
        <v>7.8382025000000008E-2</v>
      </c>
      <c r="E10" s="53">
        <v>5.3425589000000002E-2</v>
      </c>
      <c r="F10" s="53">
        <v>3.8551104000000003E-2</v>
      </c>
      <c r="G10" s="53">
        <v>6.2201786000000002E-2</v>
      </c>
    </row>
    <row r="11" spans="1:15" ht="15.75" customHeight="1" x14ac:dyDescent="0.2">
      <c r="B11" s="5" t="s">
        <v>119</v>
      </c>
      <c r="C11" s="45">
        <v>9.0842408999999999E-2</v>
      </c>
      <c r="D11" s="53">
        <v>9.0842408999999999E-2</v>
      </c>
      <c r="E11" s="53">
        <v>5.3036765999999999E-2</v>
      </c>
      <c r="F11" s="53">
        <v>3.2462668E-2</v>
      </c>
      <c r="G11" s="53">
        <v>4.8950748000000002E-2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0.36986040149999999</v>
      </c>
      <c r="D14" s="54">
        <v>0.397561844474</v>
      </c>
      <c r="E14" s="54">
        <v>0.397561844474</v>
      </c>
      <c r="F14" s="54">
        <v>0.34443006445199997</v>
      </c>
      <c r="G14" s="54">
        <v>0.34443006445199997</v>
      </c>
      <c r="H14" s="45">
        <v>0.40400000000000008</v>
      </c>
      <c r="I14" s="55">
        <v>0.40400000000000008</v>
      </c>
      <c r="J14" s="55">
        <v>0.40400000000000008</v>
      </c>
      <c r="K14" s="55">
        <v>0.40400000000000008</v>
      </c>
      <c r="L14" s="45">
        <v>0.36699999999999999</v>
      </c>
      <c r="M14" s="55">
        <v>0.36699999999999999</v>
      </c>
      <c r="N14" s="55">
        <v>0.36699999999999999</v>
      </c>
      <c r="O14" s="55">
        <v>0.36699999999999999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0.20560391775224393</v>
      </c>
      <c r="D15" s="52">
        <f t="shared" si="0"/>
        <v>0.22100303909571864</v>
      </c>
      <c r="E15" s="52">
        <f t="shared" si="0"/>
        <v>0.22100303909571864</v>
      </c>
      <c r="F15" s="52">
        <f t="shared" si="0"/>
        <v>0.19146729510860891</v>
      </c>
      <c r="G15" s="52">
        <f t="shared" si="0"/>
        <v>0.19146729510860891</v>
      </c>
      <c r="H15" s="52">
        <f t="shared" si="0"/>
        <v>0.22458198399999998</v>
      </c>
      <c r="I15" s="52">
        <f t="shared" si="0"/>
        <v>0.22458198399999998</v>
      </c>
      <c r="J15" s="52">
        <f t="shared" si="0"/>
        <v>0.22458198399999998</v>
      </c>
      <c r="K15" s="52">
        <f t="shared" si="0"/>
        <v>0.22458198399999998</v>
      </c>
      <c r="L15" s="52">
        <f t="shared" si="0"/>
        <v>0.20401383199999992</v>
      </c>
      <c r="M15" s="52">
        <f t="shared" si="0"/>
        <v>0.20401383199999992</v>
      </c>
      <c r="N15" s="52">
        <f t="shared" si="0"/>
        <v>0.20401383199999992</v>
      </c>
      <c r="O15" s="52">
        <f t="shared" si="0"/>
        <v>0.20401383199999992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I9ojZaVQ4++rhZJOecTlOvb540VOqvGPFMTQ0XZgJkmM3iCqpYU6u6jzDihcfnacTg/f49LAKvJKALdx57sqQ==" saltValue="6gMuECJ+YcSNPG1PA8mP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0.62008744478225697</v>
      </c>
      <c r="D2" s="53">
        <v>0.26531189999999999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8.8325507938861791E-2</v>
      </c>
      <c r="D3" s="53">
        <v>0.1554044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0.230183616280556</v>
      </c>
      <c r="D4" s="53">
        <v>0.45311059999999997</v>
      </c>
      <c r="E4" s="53">
        <v>0.75188356637954701</v>
      </c>
      <c r="F4" s="53">
        <v>0.35143938660621599</v>
      </c>
      <c r="G4" s="53">
        <v>0</v>
      </c>
    </row>
    <row r="5" spans="1:7" x14ac:dyDescent="0.2">
      <c r="B5" s="3" t="s">
        <v>125</v>
      </c>
      <c r="C5" s="52">
        <v>6.1403438448905903E-2</v>
      </c>
      <c r="D5" s="52">
        <v>0.12617306411266299</v>
      </c>
      <c r="E5" s="52">
        <f>1-SUM(E2:E4)</f>
        <v>0.24811643362045299</v>
      </c>
      <c r="F5" s="52">
        <f>1-SUM(F2:F4)</f>
        <v>0.64856061339378401</v>
      </c>
      <c r="G5" s="52">
        <f>1-SUM(G2:G4)</f>
        <v>1</v>
      </c>
    </row>
  </sheetData>
  <sheetProtection algorithmName="SHA-512" hashValue="YU5cdUx/26mxP9Sg0WqYX6R7TuyON8norExbSFuw61/znRDRiM17IezLKuEcE2wH9iSYmfrRH6L5oPMRnTSBHQ==" saltValue="ooMSJmF6gnvgNOoHNS+1e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Li8Q1yBtsg+JOn747O88zKNskXGUybBCGZ6NJqhkgaZSR/GAOzeLjYeUuQarf8uROU5lQuhOkKLYOcWsxUK4w==" saltValue="FjBPl35SzeMr1jvCYEHYH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v4T4O8BZ593nQgpJMl74FF/84LeR+hN7AgH6HYTOFUreJfe9JzCbs1XYhCp2CCyINDvh2+9/FQbh2T7Gvf8BWw==" saltValue="+o4NxXlSNI6c8AWJiKkCD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3AOFXZeWE6IxfTh6K9gwvaBrNWrXdTG4nflUUETshyIz1n456V/B+FqHHmXLs0T9vVVo3/rpxjwikfQgPOP1cQ==" saltValue="iMl9gzPLH+HUKGl4ghrz5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LQZgz4p9V8WIYBxaMpfZiZJXGn9jVsvNLDXNOo3srfvETn5fPA07KuTGJH4TEwehujIyqgA3nl6Kj4TkGD+QrA==" saltValue="VcTU+x/k8chXxqEDO2JWn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2023-01-25T11:41:01Z</dcterms:modified>
</cp:coreProperties>
</file>