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7459203C-92C5-44CE-AB64-490A58C3289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A39" i="2"/>
  <c r="H38" i="2"/>
  <c r="I38" i="2" s="1"/>
  <c r="G38" i="2"/>
  <c r="A34" i="2"/>
  <c r="A33" i="2"/>
  <c r="A25" i="2"/>
  <c r="A24" i="2"/>
  <c r="A22" i="2"/>
  <c r="A21" i="2"/>
  <c r="A13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I2" i="2" s="1"/>
  <c r="A2" i="2"/>
  <c r="A31" i="2" s="1"/>
  <c r="C33" i="1"/>
  <c r="C20" i="1"/>
  <c r="I10" i="2" l="1"/>
  <c r="A29" i="2"/>
  <c r="A26" i="2"/>
  <c r="A27" i="2"/>
  <c r="A3" i="2"/>
  <c r="A4" i="2" s="1"/>
  <c r="A5" i="2" s="1"/>
  <c r="A6" i="2" s="1"/>
  <c r="A7" i="2" s="1"/>
  <c r="A8" i="2" s="1"/>
  <c r="A9" i="2" s="1"/>
  <c r="A10" i="2" s="1"/>
  <c r="A11" i="2" s="1"/>
  <c r="A30" i="2"/>
  <c r="I3" i="2"/>
  <c r="I11" i="2"/>
  <c r="A32" i="2"/>
  <c r="A16" i="2"/>
  <c r="A38" i="2"/>
  <c r="A35" i="2"/>
  <c r="A37" i="2"/>
  <c r="A17" i="2"/>
  <c r="I6" i="2"/>
  <c r="A18" i="2"/>
  <c r="A14" i="2"/>
  <c r="A19" i="2"/>
  <c r="I7" i="2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<sst xmlns="http://schemas.openxmlformats.org/spreadsheetml/2006/main" count="2092" uniqueCount="341">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</sst>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37035.955810546897</v>
      </c>
    </row>
    <row r="8" spans="1:3" ht="15" customHeight="1" x14ac:dyDescent="0.2">
      <c r="B8" s="5" t="s">
        <v>44</v>
      </c>
      <c r="C8" s="44">
        <v>1.7000000000000001E-2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0.89240097045898392</v>
      </c>
    </row>
    <row r="11" spans="1:3" ht="15" customHeight="1" x14ac:dyDescent="0.2">
      <c r="B11" s="5" t="s">
        <v>49</v>
      </c>
      <c r="C11" s="45">
        <v>0.86599999999999999</v>
      </c>
    </row>
    <row r="12" spans="1:3" ht="15" customHeight="1" x14ac:dyDescent="0.2">
      <c r="B12" s="5" t="s">
        <v>41</v>
      </c>
      <c r="C12" s="45">
        <v>0.89400000000000002</v>
      </c>
    </row>
    <row r="13" spans="1:3" ht="15" customHeight="1" x14ac:dyDescent="0.2">
      <c r="B13" s="5" t="s">
        <v>62</v>
      </c>
      <c r="C13" s="45">
        <v>0.65900000000000003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3.6700000000000003E-2</v>
      </c>
    </row>
    <row r="24" spans="1:3" ht="15" customHeight="1" x14ac:dyDescent="0.2">
      <c r="B24" s="15" t="s">
        <v>46</v>
      </c>
      <c r="C24" s="45">
        <v>0.53120000000000001</v>
      </c>
    </row>
    <row r="25" spans="1:3" ht="15" customHeight="1" x14ac:dyDescent="0.2">
      <c r="B25" s="15" t="s">
        <v>47</v>
      </c>
      <c r="C25" s="45">
        <v>0.40350000000000003</v>
      </c>
    </row>
    <row r="26" spans="1:3" ht="15" customHeight="1" x14ac:dyDescent="0.2">
      <c r="B26" s="15" t="s">
        <v>48</v>
      </c>
      <c r="C26" s="45">
        <v>2.86E-2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0.29181609532021502</v>
      </c>
    </row>
    <row r="30" spans="1:3" ht="14.25" customHeight="1" x14ac:dyDescent="0.2">
      <c r="B30" s="25" t="s">
        <v>63</v>
      </c>
      <c r="C30" s="99">
        <v>5.8372304444056097E-2</v>
      </c>
    </row>
    <row r="31" spans="1:3" ht="14.25" customHeight="1" x14ac:dyDescent="0.2">
      <c r="B31" s="25" t="s">
        <v>10</v>
      </c>
      <c r="C31" s="99">
        <v>0.119823270172546</v>
      </c>
    </row>
    <row r="32" spans="1:3" ht="14.25" customHeight="1" x14ac:dyDescent="0.2">
      <c r="B32" s="25" t="s">
        <v>11</v>
      </c>
      <c r="C32" s="99">
        <v>0.52998833006318302</v>
      </c>
    </row>
    <row r="33" spans="1:5" ht="13.15" customHeight="1" x14ac:dyDescent="0.2">
      <c r="B33" s="27" t="s">
        <v>60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1.30269341644374</v>
      </c>
    </row>
    <row r="38" spans="1:5" ht="15" customHeight="1" x14ac:dyDescent="0.2">
      <c r="B38" s="11" t="s">
        <v>35</v>
      </c>
      <c r="C38" s="43">
        <v>2.0397516103772699</v>
      </c>
      <c r="D38" s="12"/>
      <c r="E38" s="13"/>
    </row>
    <row r="39" spans="1:5" ht="15" customHeight="1" x14ac:dyDescent="0.2">
      <c r="B39" s="11" t="s">
        <v>61</v>
      </c>
      <c r="C39" s="43">
        <v>2.32534602782781</v>
      </c>
      <c r="D39" s="12"/>
      <c r="E39" s="12"/>
    </row>
    <row r="40" spans="1:5" ht="15" customHeight="1" x14ac:dyDescent="0.2">
      <c r="B40" s="11" t="s">
        <v>36</v>
      </c>
      <c r="C40" s="100">
        <v>0.06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3.5746903539999999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2.11395375E-2</v>
      </c>
      <c r="D45" s="12"/>
    </row>
    <row r="46" spans="1:5" ht="15.75" customHeight="1" x14ac:dyDescent="0.2">
      <c r="B46" s="11" t="s">
        <v>51</v>
      </c>
      <c r="C46" s="45">
        <v>7.4799499999999991E-2</v>
      </c>
      <c r="D46" s="12"/>
    </row>
    <row r="47" spans="1:5" ht="15.75" customHeight="1" x14ac:dyDescent="0.2">
      <c r="B47" s="11" t="s">
        <v>59</v>
      </c>
      <c r="C47" s="45">
        <v>0.13228186250000001</v>
      </c>
      <c r="D47" s="12"/>
      <c r="E47" s="13"/>
    </row>
    <row r="48" spans="1:5" ht="15" customHeight="1" x14ac:dyDescent="0.2">
      <c r="B48" s="11" t="s">
        <v>58</v>
      </c>
      <c r="C48" s="46">
        <v>0.77177909999999994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0.62463999999999997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5.4530763999999898E-2</v>
      </c>
    </row>
    <row r="63" spans="1:4" ht="15.75" customHeight="1" x14ac:dyDescent="0.2">
      <c r="A63" s="4"/>
    </row>
  </sheetData>
  <sheetProtection algorithmName="SHA-512" hashValue="FM0vXLgaVvzvsFaJTcNqlvKBwDUYuB2Z5b/BH5FIYWon5IDeg9KtiUqsgc+IErBr0ABBflj0dB0FoVq1U2eAsA==" saltValue="Su8MzhvVti+shsqtQz6b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0.72988272117618491</v>
      </c>
      <c r="C2" s="98">
        <v>0.95</v>
      </c>
      <c r="D2" s="56">
        <v>76.430830296277207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40.292575813137638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702.89347992688124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6.6292215715502589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0.22617385687432801</v>
      </c>
      <c r="C10" s="98">
        <v>0.95</v>
      </c>
      <c r="D10" s="56">
        <v>13.42487525693355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0.22617385687432801</v>
      </c>
      <c r="C11" s="98">
        <v>0.95</v>
      </c>
      <c r="D11" s="56">
        <v>13.42487525693355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0.22617385687432801</v>
      </c>
      <c r="C12" s="98">
        <v>0.95</v>
      </c>
      <c r="D12" s="56">
        <v>13.42487525693355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0.22617385687432801</v>
      </c>
      <c r="C13" s="98">
        <v>0.95</v>
      </c>
      <c r="D13" s="56">
        <v>13.42487525693355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0.22617385687432801</v>
      </c>
      <c r="C14" s="98">
        <v>0.95</v>
      </c>
      <c r="D14" s="56">
        <v>13.42487525693355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0.22617385687432801</v>
      </c>
      <c r="C15" s="98">
        <v>0.95</v>
      </c>
      <c r="D15" s="56">
        <v>13.42487525693355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1.131641056828899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16.11738326300533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16.11738326300533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0.98607889999999998</v>
      </c>
      <c r="C21" s="98">
        <v>0.95</v>
      </c>
      <c r="D21" s="56">
        <v>70.114008769456447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23.383432158561249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4.5372725454372071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0.2492600382631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0.17640148089952101</v>
      </c>
      <c r="C27" s="98">
        <v>0.95</v>
      </c>
      <c r="D27" s="56">
        <v>18.854821117415401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0.9777387829326899</v>
      </c>
      <c r="C29" s="98">
        <v>0.95</v>
      </c>
      <c r="D29" s="56">
        <v>155.6465054085146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1.36088480804361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1.41739738E-2</v>
      </c>
      <c r="C32" s="98">
        <v>0.95</v>
      </c>
      <c r="D32" s="56">
        <v>2.472250321876178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0.21345476806163799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2.134910144430378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0.84879424812536697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NCgUz30gQv/QEZwwKh/cnzvAMENjmvi+je5v/ixs3C7AqvInRmF0f9Fh7fIwJ1uOVBLck1gOu8y6vJaJcHbjeA==" saltValue="r+DqIQo0NYMIbGTqsujs2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Gq3FtS3azc6W/Nljw/D84NhlhtvjzR751yJgzz33PcfHvgov6O5oJ2+Hm29EsU/j+Y1fvklPiIwh/PMp/e1s8A==" saltValue="520GLNrqFU2sp0XzZ0etb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k3zNP5LH6zNUSG2dC2iTIyvsueVbdXK74rfI1ScdgOO2TZF3ASxZx0nMHavKbZSGcHcR4d5IbIu6RwV7XqXVIg==" saltValue="dZ/3pHCWqvz2GdH2h953N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0.2067890604</v>
      </c>
      <c r="C3" s="21">
        <f>frac_mam_1_5months * 2.6</f>
        <v>0.2067890604</v>
      </c>
      <c r="D3" s="21">
        <f>frac_mam_6_11months * 2.6</f>
        <v>9.4452256599999992E-2</v>
      </c>
      <c r="E3" s="21">
        <f>frac_mam_12_23months * 2.6</f>
        <v>0</v>
      </c>
      <c r="F3" s="21">
        <f>frac_mam_24_59months * 2.6</f>
        <v>2.6917261800000002E-2</v>
      </c>
    </row>
    <row r="4" spans="1:6" ht="15.75" customHeight="1" x14ac:dyDescent="0.2">
      <c r="A4" s="3" t="s">
        <v>207</v>
      </c>
      <c r="B4" s="21">
        <f>frac_sam_1month * 2.6</f>
        <v>4.02068316E-2</v>
      </c>
      <c r="C4" s="21">
        <f>frac_sam_1_5months * 2.6</f>
        <v>4.02068316E-2</v>
      </c>
      <c r="D4" s="21">
        <f>frac_sam_6_11months * 2.6</f>
        <v>0</v>
      </c>
      <c r="E4" s="21">
        <f>frac_sam_12_23months * 2.6</f>
        <v>2.3977090539999999E-2</v>
      </c>
      <c r="F4" s="21">
        <f>frac_sam_24_59months * 2.6</f>
        <v>1.0915497060000001E-2</v>
      </c>
    </row>
  </sheetData>
  <sheetProtection algorithmName="SHA-512" hashValue="yEZvmkyLwXT42p0hhl7jNED9oLiEzP9zRoYttY0l9y29P41c/WoD/My380XXLK6cPfGi8/mapzs0jxanjx/H+A==" saltValue="7gw+1xycu2v4S0+Q3x1v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0.86599999999999999</v>
      </c>
      <c r="I18" s="60">
        <f>frac_PW_health_facility</f>
        <v>0.86599999999999999</v>
      </c>
      <c r="J18" s="60">
        <f>frac_PW_health_facility</f>
        <v>0.86599999999999999</v>
      </c>
      <c r="K18" s="60">
        <f>frac_PW_health_facility</f>
        <v>0.86599999999999999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0.65900000000000003</v>
      </c>
      <c r="M24" s="60">
        <f>famplan_unmet_need</f>
        <v>0.65900000000000003</v>
      </c>
      <c r="N24" s="60">
        <f>famplan_unmet_need</f>
        <v>0.65900000000000003</v>
      </c>
      <c r="O24" s="60">
        <f>famplan_unmet_need</f>
        <v>0.65900000000000003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5.3107653010559308E-2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2.2760422718811131E-2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3.1730953811645639E-2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0.89240097045898392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wL4S+BP1t2bBq6kY0lLVUToTzeIszjP7mMnyKhmIlm8j+fjfbdumGS6X03nQAVIoWHAKzN6VX91pY5gD1SGc1w==" saltValue="vIx5hwvuoUO7MNr4MV0H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rOK5m/bkGpKTJDxqy1ZXT6Eb7AGHFwxEuatNT/SgSFTrjnF1r+XBnujGgWoqYm76zKYUgKdWsgx/KyqWhuefiw==" saltValue="OKal12XfjpJbQLZ6dZB5C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VcZmBKnXIZsFLH/ik/XWXqrgjbZWV7NYx5J0yPOGzWXEp+G2Y5akGrb6dwJoI6RZoaG/tCqMEArG7NmYo37Fw==" saltValue="5kiDboB9XIITiEY0/EZm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Kjq5pGp7hD6dcvZi4FgvbGBvhBs87pyO7GxjW/Ud8rMQuEayk/2BZWbim7bZgYcUG9ppo0uUfpd1s38Q1W3JA==" saltValue="NURfHu8yuxEgMbTgvj7Oc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GstDvykMccCqzi6RYm89hS5aTdeZ8ePxVxE0+jbgIsY13GdWwcY/S+4VmwRnRkvfqQrxI1ZGEchHKKDIM6CcQ==" saltValue="YGT9LsDL1aiZMYFRm5fj8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/uUDdrSoIOK63OB/ZO5lWbATW/E/x7GOXJ2ngQrvHfc6hFa9QhCqZo1ZiyquTALYcPLvah2fR6uIcqkssLUcQ==" saltValue="7CA60TNEbcl4Ny8WUJCU/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6695.9544000000014</v>
      </c>
      <c r="C2" s="49">
        <v>18000</v>
      </c>
      <c r="D2" s="49">
        <v>39000</v>
      </c>
      <c r="E2" s="49">
        <v>42000</v>
      </c>
      <c r="F2" s="49">
        <v>43000</v>
      </c>
      <c r="G2" s="17">
        <f t="shared" ref="G2:G11" si="0">C2+D2+E2+F2</f>
        <v>142000</v>
      </c>
      <c r="H2" s="17">
        <f t="shared" ref="H2:H11" si="1">(B2 + stillbirth*B2/(1000-stillbirth))/(1-abortion)</f>
        <v>7636.3366297995344</v>
      </c>
      <c r="I2" s="17">
        <f t="shared" ref="I2:I11" si="2">G2-H2</f>
        <v>134363.66337020046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6637.6107999999986</v>
      </c>
      <c r="C3" s="50">
        <v>19000</v>
      </c>
      <c r="D3" s="50">
        <v>39000</v>
      </c>
      <c r="E3" s="50">
        <v>42000</v>
      </c>
      <c r="F3" s="50">
        <v>43000</v>
      </c>
      <c r="G3" s="17">
        <f t="shared" si="0"/>
        <v>143000</v>
      </c>
      <c r="H3" s="17">
        <f t="shared" si="1"/>
        <v>7569.7992337571723</v>
      </c>
      <c r="I3" s="17">
        <f t="shared" si="2"/>
        <v>135430.20076624284</v>
      </c>
    </row>
    <row r="4" spans="1:9" ht="15.75" customHeight="1" x14ac:dyDescent="0.2">
      <c r="A4" s="5">
        <f t="shared" si="3"/>
        <v>2023</v>
      </c>
      <c r="B4" s="49">
        <v>6568.6896000000006</v>
      </c>
      <c r="C4" s="50">
        <v>19000</v>
      </c>
      <c r="D4" s="50">
        <v>39000</v>
      </c>
      <c r="E4" s="50">
        <v>41000</v>
      </c>
      <c r="F4" s="50">
        <v>43000</v>
      </c>
      <c r="G4" s="17">
        <f t="shared" si="0"/>
        <v>142000</v>
      </c>
      <c r="H4" s="17">
        <f t="shared" si="1"/>
        <v>7491.1987157892299</v>
      </c>
      <c r="I4" s="17">
        <f t="shared" si="2"/>
        <v>134508.80128421076</v>
      </c>
    </row>
    <row r="5" spans="1:9" ht="15.75" customHeight="1" x14ac:dyDescent="0.2">
      <c r="A5" s="5">
        <f t="shared" si="3"/>
        <v>2024</v>
      </c>
      <c r="B5" s="49">
        <v>6510.439800000001</v>
      </c>
      <c r="C5" s="50">
        <v>19000</v>
      </c>
      <c r="D5" s="50">
        <v>39000</v>
      </c>
      <c r="E5" s="50">
        <v>41000</v>
      </c>
      <c r="F5" s="50">
        <v>43000</v>
      </c>
      <c r="G5" s="17">
        <f t="shared" si="0"/>
        <v>142000</v>
      </c>
      <c r="H5" s="17">
        <f t="shared" si="1"/>
        <v>7424.7682930524061</v>
      </c>
      <c r="I5" s="17">
        <f t="shared" si="2"/>
        <v>134575.23170694758</v>
      </c>
    </row>
    <row r="6" spans="1:9" ht="15.75" customHeight="1" x14ac:dyDescent="0.2">
      <c r="A6" s="5">
        <f t="shared" si="3"/>
        <v>2025</v>
      </c>
      <c r="B6" s="49">
        <v>6452.19</v>
      </c>
      <c r="C6" s="50">
        <v>19000</v>
      </c>
      <c r="D6" s="50">
        <v>37000</v>
      </c>
      <c r="E6" s="50">
        <v>40000</v>
      </c>
      <c r="F6" s="50">
        <v>43000</v>
      </c>
      <c r="G6" s="17">
        <f t="shared" si="0"/>
        <v>139000</v>
      </c>
      <c r="H6" s="17">
        <f t="shared" si="1"/>
        <v>7358.3378703155804</v>
      </c>
      <c r="I6" s="17">
        <f t="shared" si="2"/>
        <v>131641.66212968441</v>
      </c>
    </row>
    <row r="7" spans="1:9" ht="15.75" customHeight="1" x14ac:dyDescent="0.2">
      <c r="A7" s="5">
        <f t="shared" si="3"/>
        <v>2026</v>
      </c>
      <c r="B7" s="49">
        <v>6398.7719999999999</v>
      </c>
      <c r="C7" s="50">
        <v>18000</v>
      </c>
      <c r="D7" s="50">
        <v>37000</v>
      </c>
      <c r="E7" s="50">
        <v>40000</v>
      </c>
      <c r="F7" s="50">
        <v>43000</v>
      </c>
      <c r="G7" s="17">
        <f t="shared" si="0"/>
        <v>138000</v>
      </c>
      <c r="H7" s="17">
        <f t="shared" si="1"/>
        <v>7297.417827298168</v>
      </c>
      <c r="I7" s="17">
        <f t="shared" si="2"/>
        <v>130702.58217270183</v>
      </c>
    </row>
    <row r="8" spans="1:9" ht="15.75" customHeight="1" x14ac:dyDescent="0.2">
      <c r="A8" s="5">
        <f t="shared" si="3"/>
        <v>2027</v>
      </c>
      <c r="B8" s="49">
        <v>6355.7440000000006</v>
      </c>
      <c r="C8" s="50">
        <v>18000</v>
      </c>
      <c r="D8" s="50">
        <v>37000</v>
      </c>
      <c r="E8" s="50">
        <v>40000</v>
      </c>
      <c r="F8" s="50">
        <v>44000</v>
      </c>
      <c r="G8" s="17">
        <f t="shared" si="0"/>
        <v>139000</v>
      </c>
      <c r="H8" s="17">
        <f t="shared" si="1"/>
        <v>7248.3469595952756</v>
      </c>
      <c r="I8" s="17">
        <f t="shared" si="2"/>
        <v>131751.65304040472</v>
      </c>
    </row>
    <row r="9" spans="1:9" ht="15.75" customHeight="1" x14ac:dyDescent="0.2">
      <c r="A9" s="5">
        <f t="shared" si="3"/>
        <v>2028</v>
      </c>
      <c r="B9" s="49">
        <v>6302.5342000000001</v>
      </c>
      <c r="C9" s="50">
        <v>18000</v>
      </c>
      <c r="D9" s="50">
        <v>37000</v>
      </c>
      <c r="E9" s="50">
        <v>40000</v>
      </c>
      <c r="F9" s="50">
        <v>43000</v>
      </c>
      <c r="G9" s="17">
        <f t="shared" si="0"/>
        <v>138000</v>
      </c>
      <c r="H9" s="17">
        <f t="shared" si="1"/>
        <v>7187.6643562602949</v>
      </c>
      <c r="I9" s="17">
        <f t="shared" si="2"/>
        <v>130812.3356437397</v>
      </c>
    </row>
    <row r="10" spans="1:9" ht="15.75" customHeight="1" x14ac:dyDescent="0.2">
      <c r="A10" s="5">
        <f t="shared" si="3"/>
        <v>2029</v>
      </c>
      <c r="B10" s="49">
        <v>6249.4632000000001</v>
      </c>
      <c r="C10" s="50">
        <v>18000</v>
      </c>
      <c r="D10" s="50">
        <v>36000</v>
      </c>
      <c r="E10" s="50">
        <v>40000</v>
      </c>
      <c r="F10" s="50">
        <v>42000</v>
      </c>
      <c r="G10" s="17">
        <f t="shared" si="0"/>
        <v>136000</v>
      </c>
      <c r="H10" s="17">
        <f t="shared" si="1"/>
        <v>7127.1400460469386</v>
      </c>
      <c r="I10" s="17">
        <f t="shared" si="2"/>
        <v>128872.85995395306</v>
      </c>
    </row>
    <row r="11" spans="1:9" ht="15.75" customHeight="1" x14ac:dyDescent="0.2">
      <c r="A11" s="5">
        <f t="shared" si="3"/>
        <v>2030</v>
      </c>
      <c r="B11" s="49">
        <v>6196.5309999999999</v>
      </c>
      <c r="C11" s="50">
        <v>18000</v>
      </c>
      <c r="D11" s="50">
        <v>36000</v>
      </c>
      <c r="E11" s="50">
        <v>39000</v>
      </c>
      <c r="F11" s="50">
        <v>42000</v>
      </c>
      <c r="G11" s="17">
        <f t="shared" si="0"/>
        <v>135000</v>
      </c>
      <c r="H11" s="17">
        <f t="shared" si="1"/>
        <v>7066.7740289552039</v>
      </c>
      <c r="I11" s="17">
        <f t="shared" si="2"/>
        <v>127933.2259710448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eue2y/RcRgtRdpuYwXB+rjcoBe8rDkeFVDrbD7h/YQgNe38BXEHCZbQtsxolCANykkvYVTvZg1jx1T1PVpTv0w==" saltValue="2iKp7LJw+7X2MsVRrjfdr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DUUjBpKDllqNUaTS/Uf5di+Fal9isWm3Iquxek5pZ7PqxkZ5nHjcjV2Qv3/9BBJJ689X5omps8X/OIXgzuyziA==" saltValue="FQrp6ztl/CCNifz2Bdcph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m3KWatSGCjS8m/ZMUoCMJJTMdHwbwS2ZSk1lBEngZgkn4RUFVlN29CH5P51A9pDjzBnj/Vg2y+fZpQKLXjX7tA==" saltValue="dJXvhwNhseiWJqzajmtA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vjWnm/YGfTtJVB62wJconf+M5FuuvHR8YvJr1WpFiARNaP/nNOtFF3xKyZvD6HnRQkM7UvJAD0lvZntPExWIDQ==" saltValue="9OdqrY9x+IYI1RdcqJud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KIeVBELOuESvr/dihSJKsQZVfBEZyTNGpZYmmfAVBjIZkBnpsrok+00h/r6GTVMfIXUnkFEAiWzqaCdeEW1INw==" saltValue="KQ6VMD4/otT6e5C+f8zBM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jrsfQ/uvy2Nal/3l6vQwdW/1nnM4aYb9SbTqTrsQY6TnopZKt9tENS4g08uuWhQAcXmKOOmMVMBWOtpYd9Y1bg==" saltValue="B6u3lwm1lR3mgr3JI6Om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rjHZLQ8TH7mFgVCaKf9x7P8oMq4gJwNQzhJXp+gGgJ+2WBJKb0MM26/nGdT9G8dcvV74YSOpZeXzXB6ARJO9CA==" saltValue="6iKXzGwUU0wzWOS25nk7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P1wfoDrZ3R5+QXfa7/Y6qK11pJV/VEt1RbwVuFPhOvzQ2girM/zUgw+TrggeQsTvrh5CLuWOs63qkx9Z722WXQ==" saltValue="rhGvUt7ndJZVPZUChxV2e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IN5/MJNA2TRT+Kck6Aon4SZpni7e2h37VYgx5PaoZUNDIFdgKnQQydnPVpuo/2EhbkC39ugv15Hx6jsO60jBvw==" saltValue="16stSK+HLTuyUzvp/up9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Io1NopNwrnCDPXJDYJEjBeQMYeT1GHPhl58Oy640sdgJHxwmgQLAcW0V/KRx6GWQaKJ/5EmXfjZtEmPwRl9j6Q==" saltValue="8oJNaLafn1Yiw/YLI8Yth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3.4692830714039037E-2</v>
      </c>
    </row>
    <row r="5" spans="1:8" ht="15.75" customHeight="1" x14ac:dyDescent="0.2">
      <c r="B5" s="19" t="s">
        <v>95</v>
      </c>
      <c r="C5" s="101">
        <v>2.723151130324708E-2</v>
      </c>
    </row>
    <row r="6" spans="1:8" ht="15.75" customHeight="1" x14ac:dyDescent="0.2">
      <c r="B6" s="19" t="s">
        <v>91</v>
      </c>
      <c r="C6" s="101">
        <v>0.48729164784512352</v>
      </c>
    </row>
    <row r="7" spans="1:8" ht="15.75" customHeight="1" x14ac:dyDescent="0.2">
      <c r="B7" s="19" t="s">
        <v>96</v>
      </c>
      <c r="C7" s="101">
        <v>0.36385265265342698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7.7604710544111083E-2</v>
      </c>
    </row>
    <row r="10" spans="1:8" ht="15.75" customHeight="1" x14ac:dyDescent="0.2">
      <c r="B10" s="19" t="s">
        <v>94</v>
      </c>
      <c r="C10" s="101">
        <v>9.3266469400522314E-3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">
      <c r="B15" s="19" t="s">
        <v>102</v>
      </c>
      <c r="C15" s="101">
        <v>5.8897618956914123E-2</v>
      </c>
      <c r="D15" s="101">
        <v>5.8897618956914123E-2</v>
      </c>
      <c r="E15" s="101">
        <v>5.8897618956914123E-2</v>
      </c>
      <c r="F15" s="101">
        <v>5.8897618956914123E-2</v>
      </c>
    </row>
    <row r="16" spans="1:8" ht="15.75" customHeight="1" x14ac:dyDescent="0.2">
      <c r="B16" s="19" t="s">
        <v>2</v>
      </c>
      <c r="C16" s="101">
        <v>3.0310114229579181E-2</v>
      </c>
      <c r="D16" s="101">
        <v>3.0310114229579181E-2</v>
      </c>
      <c r="E16" s="101">
        <v>3.0310114229579181E-2</v>
      </c>
      <c r="F16" s="101">
        <v>3.0310114229579181E-2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7.48161696518913E-3</v>
      </c>
      <c r="D20" s="101">
        <v>7.48161696518913E-3</v>
      </c>
      <c r="E20" s="101">
        <v>7.48161696518913E-3</v>
      </c>
      <c r="F20" s="101">
        <v>7.48161696518913E-3</v>
      </c>
    </row>
    <row r="21" spans="1:8" ht="15.75" customHeight="1" x14ac:dyDescent="0.2">
      <c r="B21" s="19" t="s">
        <v>88</v>
      </c>
      <c r="C21" s="101">
        <v>5.3685921005024777E-2</v>
      </c>
      <c r="D21" s="101">
        <v>5.3685921005024777E-2</v>
      </c>
      <c r="E21" s="101">
        <v>5.3685921005024777E-2</v>
      </c>
      <c r="F21" s="101">
        <v>5.3685921005024777E-2</v>
      </c>
    </row>
    <row r="22" spans="1:8" ht="15.75" customHeight="1" x14ac:dyDescent="0.2">
      <c r="B22" s="19" t="s">
        <v>99</v>
      </c>
      <c r="C22" s="101">
        <v>0.84962472884329276</v>
      </c>
      <c r="D22" s="101">
        <v>0.84962472884329276</v>
      </c>
      <c r="E22" s="101">
        <v>0.84962472884329276</v>
      </c>
      <c r="F22" s="101">
        <v>0.84962472884329276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4.1039101000000001E-2</v>
      </c>
    </row>
    <row r="27" spans="1:8" ht="15.75" customHeight="1" x14ac:dyDescent="0.2">
      <c r="B27" s="19" t="s">
        <v>89</v>
      </c>
      <c r="C27" s="101">
        <v>0.311955555</v>
      </c>
    </row>
    <row r="28" spans="1:8" ht="15.75" customHeight="1" x14ac:dyDescent="0.2">
      <c r="B28" s="19" t="s">
        <v>103</v>
      </c>
      <c r="C28" s="101">
        <v>7.1433338999999998E-2</v>
      </c>
    </row>
    <row r="29" spans="1:8" ht="15.75" customHeight="1" x14ac:dyDescent="0.2">
      <c r="B29" s="19" t="s">
        <v>86</v>
      </c>
      <c r="C29" s="101">
        <v>8.7817816000000007E-2</v>
      </c>
    </row>
    <row r="30" spans="1:8" ht="15.75" customHeight="1" x14ac:dyDescent="0.2">
      <c r="B30" s="19" t="s">
        <v>4</v>
      </c>
      <c r="C30" s="101">
        <v>4.5304205E-2</v>
      </c>
    </row>
    <row r="31" spans="1:8" ht="15.75" customHeight="1" x14ac:dyDescent="0.2">
      <c r="B31" s="19" t="s">
        <v>80</v>
      </c>
      <c r="C31" s="101">
        <v>6.0519333000000002E-2</v>
      </c>
    </row>
    <row r="32" spans="1:8" ht="15.75" customHeight="1" x14ac:dyDescent="0.2">
      <c r="B32" s="19" t="s">
        <v>85</v>
      </c>
      <c r="C32" s="101">
        <v>0.111584815</v>
      </c>
    </row>
    <row r="33" spans="2:3" ht="15.75" customHeight="1" x14ac:dyDescent="0.2">
      <c r="B33" s="19" t="s">
        <v>100</v>
      </c>
      <c r="C33" s="101">
        <v>0.13530931600000001</v>
      </c>
    </row>
    <row r="34" spans="2:3" ht="15.75" customHeight="1" x14ac:dyDescent="0.2">
      <c r="B34" s="19" t="s">
        <v>87</v>
      </c>
      <c r="C34" s="101">
        <v>0.13503651999999999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biI3ThaSkQm7uXBdq2s+uUCy2iBJAUAm9EyVRlVRCslDsNXPKee+A1T1moEhJf0/bn9ehl3Nh3Gova6OaZAqvw==" saltValue="Mvq7b2H7EU7MyMppQ2Dew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0.73379741337496907</v>
      </c>
      <c r="D2" s="52">
        <f>IFERROR(1-_xlfn.NORM.DIST(_xlfn.NORM.INV(SUM(D4:D5), 0, 1) + 1, 0, 1, TRUE), "")</f>
        <v>0.73379741337496907</v>
      </c>
      <c r="E2" s="52">
        <f>IFERROR(1-_xlfn.NORM.DIST(_xlfn.NORM.INV(SUM(E4:E5), 0, 1) + 1, 0, 1, TRUE), "")</f>
        <v>0.84971383955773083</v>
      </c>
      <c r="F2" s="52">
        <f>IFERROR(1-_xlfn.NORM.DIST(_xlfn.NORM.INV(SUM(F4:F5), 0, 1) + 1, 0, 1, TRUE), "")</f>
        <v>0.51602502879157464</v>
      </c>
      <c r="G2" s="52">
        <f>IFERROR(1-_xlfn.NORM.DIST(_xlfn.NORM.INV(SUM(G4:G5), 0, 1) + 1, 0, 1, TRUE), "")</f>
        <v>0.70998903065232866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0.21405081562503092</v>
      </c>
      <c r="D3" s="52">
        <f>IFERROR(_xlfn.NORM.DIST(_xlfn.NORM.INV(SUM(D4:D5), 0, 1) + 1, 0, 1, TRUE) - SUM(D4:D5), "")</f>
        <v>0.21405081562503092</v>
      </c>
      <c r="E3" s="52">
        <f>IFERROR(_xlfn.NORM.DIST(_xlfn.NORM.INV(SUM(E4:E5), 0, 1) + 1, 0, 1, TRUE) - SUM(E4:E5), "")</f>
        <v>0.12937112834226919</v>
      </c>
      <c r="F3" s="52">
        <f>IFERROR(_xlfn.NORM.DIST(_xlfn.NORM.INV(SUM(F4:F5), 0, 1) + 1, 0, 1, TRUE) - SUM(F4:F5), "")</f>
        <v>0.33484673720842528</v>
      </c>
      <c r="G3" s="52">
        <f>IFERROR(_xlfn.NORM.DIST(_xlfn.NORM.INV(SUM(G4:G5), 0, 1) + 1, 0, 1, TRUE) - SUM(G4:G5), "")</f>
        <v>0.22984151804767133</v>
      </c>
    </row>
    <row r="4" spans="1:15" ht="15.75" customHeight="1" x14ac:dyDescent="0.2">
      <c r="B4" s="5" t="s">
        <v>110</v>
      </c>
      <c r="C4" s="45">
        <v>2.8926113E-2</v>
      </c>
      <c r="D4" s="53">
        <v>2.8926113E-2</v>
      </c>
      <c r="E4" s="53">
        <v>4.0536401000000003E-3</v>
      </c>
      <c r="F4" s="53">
        <v>2.2028604E-2</v>
      </c>
      <c r="G4" s="53">
        <v>5.1829629000000002E-2</v>
      </c>
    </row>
    <row r="5" spans="1:15" ht="15.75" customHeight="1" x14ac:dyDescent="0.2">
      <c r="B5" s="5" t="s">
        <v>106</v>
      </c>
      <c r="C5" s="45">
        <v>2.3225658E-2</v>
      </c>
      <c r="D5" s="53">
        <v>2.3225658E-2</v>
      </c>
      <c r="E5" s="53">
        <v>1.6861391999999999E-2</v>
      </c>
      <c r="F5" s="53">
        <v>0.12709962999999999</v>
      </c>
      <c r="G5" s="53">
        <v>8.3398223000000007E-3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0.62194324952311775</v>
      </c>
      <c r="D8" s="52">
        <f>IFERROR(1-_xlfn.NORM.DIST(_xlfn.NORM.INV(SUM(D10:D11), 0, 1) + 1, 0, 1, TRUE), "")</f>
        <v>0.62194324952311775</v>
      </c>
      <c r="E8" s="52">
        <f>IFERROR(1-_xlfn.NORM.DIST(_xlfn.NORM.INV(SUM(E10:E11), 0, 1) + 1, 0, 1, TRUE), "")</f>
        <v>0.7866898132412119</v>
      </c>
      <c r="F8" s="52">
        <f>IFERROR(1-_xlfn.NORM.DIST(_xlfn.NORM.INV(SUM(F10:F11), 0, 1) + 1, 0, 1, TRUE), "")</f>
        <v>0.91254322146425981</v>
      </c>
      <c r="G8" s="52">
        <f>IFERROR(1-_xlfn.NORM.DIST(_xlfn.NORM.INV(SUM(G10:G11), 0, 1) + 1, 0, 1, TRUE), "")</f>
        <v>0.88141707117627788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0.28305833047688223</v>
      </c>
      <c r="D9" s="52">
        <f>IFERROR(_xlfn.NORM.DIST(_xlfn.NORM.INV(SUM(D10:D11), 0, 1) + 1, 0, 1, TRUE) - SUM(D10:D11), "")</f>
        <v>0.28305833047688223</v>
      </c>
      <c r="E9" s="52">
        <f>IFERROR(_xlfn.NORM.DIST(_xlfn.NORM.INV(SUM(E10:E11), 0, 1) + 1, 0, 1, TRUE) - SUM(E10:E11), "")</f>
        <v>0.17698239575878813</v>
      </c>
      <c r="F9" s="52">
        <f>IFERROR(_xlfn.NORM.DIST(_xlfn.NORM.INV(SUM(F10:F11), 0, 1) + 1, 0, 1, TRUE) - SUM(F10:F11), "")</f>
        <v>7.8234820635740165E-2</v>
      </c>
      <c r="G9" s="52">
        <f>IFERROR(_xlfn.NORM.DIST(_xlfn.NORM.INV(SUM(G10:G11), 0, 1) + 1, 0, 1, TRUE) - SUM(G10:G11), "")</f>
        <v>0.1040318677237221</v>
      </c>
    </row>
    <row r="10" spans="1:15" ht="15.75" customHeight="1" x14ac:dyDescent="0.2">
      <c r="B10" s="5" t="s">
        <v>107</v>
      </c>
      <c r="C10" s="45">
        <v>7.9534253999999999E-2</v>
      </c>
      <c r="D10" s="53">
        <v>7.9534253999999999E-2</v>
      </c>
      <c r="E10" s="53">
        <v>3.6327790999999998E-2</v>
      </c>
      <c r="F10" s="53">
        <v>0</v>
      </c>
      <c r="G10" s="53">
        <v>1.0352793000000001E-2</v>
      </c>
    </row>
    <row r="11" spans="1:15" ht="15.75" customHeight="1" x14ac:dyDescent="0.2">
      <c r="B11" s="5" t="s">
        <v>119</v>
      </c>
      <c r="C11" s="45">
        <v>1.5464166E-2</v>
      </c>
      <c r="D11" s="53">
        <v>1.5464166E-2</v>
      </c>
      <c r="E11" s="53">
        <v>0</v>
      </c>
      <c r="F11" s="53">
        <v>9.2219578999999993E-3</v>
      </c>
      <c r="G11" s="53">
        <v>4.1982681000000003E-3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0.38283535024999998</v>
      </c>
      <c r="D14" s="54">
        <v>0.38541007546400002</v>
      </c>
      <c r="E14" s="54">
        <v>0.38541007546400002</v>
      </c>
      <c r="F14" s="54">
        <v>0.17029895451300001</v>
      </c>
      <c r="G14" s="54">
        <v>0.17029895451300001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0.251</v>
      </c>
      <c r="M14" s="55">
        <v>0.251</v>
      </c>
      <c r="N14" s="55">
        <v>0.251</v>
      </c>
      <c r="O14" s="55">
        <v>0.251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0.23913427318015998</v>
      </c>
      <c r="D15" s="52">
        <f t="shared" si="0"/>
        <v>0.24074254953783297</v>
      </c>
      <c r="E15" s="52">
        <f t="shared" si="0"/>
        <v>0.24074254953783297</v>
      </c>
      <c r="F15" s="52">
        <f t="shared" si="0"/>
        <v>0.10637553894700032</v>
      </c>
      <c r="G15" s="52">
        <f t="shared" si="0"/>
        <v>0.10637553894700032</v>
      </c>
      <c r="H15" s="52">
        <f t="shared" si="0"/>
        <v>0.16990208000000001</v>
      </c>
      <c r="I15" s="52">
        <f t="shared" si="0"/>
        <v>0.16990208000000001</v>
      </c>
      <c r="J15" s="52">
        <f t="shared" si="0"/>
        <v>0.16990208000000001</v>
      </c>
      <c r="K15" s="52">
        <f t="shared" si="0"/>
        <v>0.16990208000000001</v>
      </c>
      <c r="L15" s="52">
        <f t="shared" si="0"/>
        <v>0.15678464</v>
      </c>
      <c r="M15" s="52">
        <f t="shared" si="0"/>
        <v>0.15678464</v>
      </c>
      <c r="N15" s="52">
        <f t="shared" si="0"/>
        <v>0.15678464</v>
      </c>
      <c r="O15" s="52">
        <f t="shared" si="0"/>
        <v>0.15678464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9LFSVKX0NiC0EBkhiWQNyDlGu3C+//9NJUuvfp9CADN8gvRwSK0a/oHxBvsJrLBac06tpcwQw+LHrPMDNXPh2A==" saltValue="GDWo6kjJ2sdswN3svBhz7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0.31399870000000002</v>
      </c>
      <c r="D2" s="53">
        <v>0.17159460000000001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5.1355570000000003E-2</v>
      </c>
      <c r="D3" s="53">
        <v>0.1553949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0.4142324</v>
      </c>
      <c r="D4" s="53">
        <v>0.40510950000000001</v>
      </c>
      <c r="E4" s="53">
        <v>0.44936838746070901</v>
      </c>
      <c r="F4" s="53">
        <v>0.146428138017654</v>
      </c>
      <c r="G4" s="53">
        <v>0</v>
      </c>
    </row>
    <row r="5" spans="1:7" x14ac:dyDescent="0.2">
      <c r="B5" s="3" t="s">
        <v>125</v>
      </c>
      <c r="C5" s="52">
        <v>0.22041330000000001</v>
      </c>
      <c r="D5" s="52">
        <v>0.2679011</v>
      </c>
      <c r="E5" s="52">
        <f>1-SUM(E2:E4)</f>
        <v>0.55063161253929094</v>
      </c>
      <c r="F5" s="52">
        <f>1-SUM(F2:F4)</f>
        <v>0.85357186198234603</v>
      </c>
      <c r="G5" s="52">
        <f>1-SUM(G2:G4)</f>
        <v>1</v>
      </c>
    </row>
  </sheetData>
  <sheetProtection algorithmName="SHA-512" hashValue="wh/GuyJTTIaT2yF2cplCrZxigkvFZFv6NABZ5kKgrCtZ3fMCjX9Hg9b+bptCEmdKMXYftQYdoRo25eMpO9/Qmw==" saltValue="AUHO3RtS0v9ckoyIQxyVG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supi0DkrFs1NW4uB7iT4K5jBNMd8WpWVgJYYdJ9D19NRFemUiBVLDG4YPwoSVpPNVSTZqMjr/WY7W/LU0fPkQ==" saltValue="OHaWItCIfy++gtS1RnZRE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5VO+nw4pe3/B8j1jtVwHmWlpgrH8uwHtSoqGGU3tVYv69DiN79ks68ci+IwzO1i2rVY55Yj2z5mapajbHIEXCw==" saltValue="xsb5FoMf2o4KKCvIHlZ65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ACe1OsAWMMuJlC/CQ0FxHgAxRuOB6ph+kO3cuBLE5T7roTQDVPxIGraCDUzB/LhVLPzTURe6VIvWmI8+zRj2Rg==" saltValue="AD0TicRBusQQN7NIG9e2j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n4U9l1PLoP4Jqxci4TC4eybEzcuLDCwKPWUTuVy1I7QcijhJHIXfmp6v76NS4WjCCz9qO+AnH3rS8CBg5VIDaA==" saltValue="y+kVly9PNbms4Z1AIjrmE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2023-01-25T11:43:33Z</dcterms:modified>
</cp:coreProperties>
</file>