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BB825158-B462-4B59-88C4-21A60827A73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5" i="2"/>
  <c r="A17" i="2"/>
  <c r="A15" i="2"/>
  <c r="H11" i="2"/>
  <c r="G11" i="2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H4" i="2"/>
  <c r="I4" i="2" s="1"/>
  <c r="G4" i="2"/>
  <c r="H3" i="2"/>
  <c r="G3" i="2"/>
  <c r="H2" i="2"/>
  <c r="I2" i="2" s="1"/>
  <c r="G2" i="2"/>
  <c r="A2" i="2"/>
  <c r="A31" i="2" s="1"/>
  <c r="C33" i="1"/>
  <c r="C20" i="1"/>
  <c r="I11" i="2" l="1"/>
  <c r="I5" i="2"/>
  <c r="A16" i="2"/>
  <c r="A18" i="2"/>
  <c r="I7" i="2"/>
  <c r="A23" i="2"/>
  <c r="A24" i="2"/>
  <c r="A32" i="2"/>
  <c r="A33" i="2"/>
  <c r="A3" i="2"/>
  <c r="A4" i="2" s="1"/>
  <c r="A5" i="2" s="1"/>
  <c r="A6" i="2" s="1"/>
  <c r="A7" i="2" s="1"/>
  <c r="A8" i="2" s="1"/>
  <c r="A9" i="2" s="1"/>
  <c r="A10" i="2" s="1"/>
  <c r="A11" i="2" s="1"/>
  <c r="I9" i="2"/>
  <c r="I3" i="2"/>
  <c r="A26" i="2"/>
  <c r="A34" i="2"/>
  <c r="A39" i="2"/>
  <c r="A19" i="2"/>
  <c r="A27" i="2"/>
  <c r="A35" i="2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<sst xmlns="http://schemas.openxmlformats.org/spreadsheetml/2006/main" count="2092" uniqueCount="341">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</sst>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13262.3515625</v>
      </c>
    </row>
    <row r="8" spans="1:3" ht="15" customHeight="1" x14ac:dyDescent="0.2">
      <c r="B8" s="5" t="s">
        <v>44</v>
      </c>
      <c r="C8" s="44">
        <v>0.01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0.78687103271484404</v>
      </c>
    </row>
    <row r="11" spans="1:3" ht="15" customHeight="1" x14ac:dyDescent="0.2">
      <c r="B11" s="5" t="s">
        <v>49</v>
      </c>
      <c r="C11" s="45">
        <v>0.70400000000000007</v>
      </c>
    </row>
    <row r="12" spans="1:3" ht="15" customHeight="1" x14ac:dyDescent="0.2">
      <c r="B12" s="5" t="s">
        <v>41</v>
      </c>
      <c r="C12" s="45">
        <v>0.72</v>
      </c>
    </row>
    <row r="13" spans="1:3" ht="15" customHeight="1" x14ac:dyDescent="0.2">
      <c r="B13" s="5" t="s">
        <v>62</v>
      </c>
      <c r="C13" s="45">
        <v>0.52100000000000002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2.0899999999999998E-2</v>
      </c>
    </row>
    <row r="24" spans="1:3" ht="15" customHeight="1" x14ac:dyDescent="0.2">
      <c r="B24" s="15" t="s">
        <v>46</v>
      </c>
      <c r="C24" s="45">
        <v>0.42159999999999997</v>
      </c>
    </row>
    <row r="25" spans="1:3" ht="15" customHeight="1" x14ac:dyDescent="0.2">
      <c r="B25" s="15" t="s">
        <v>47</v>
      </c>
      <c r="C25" s="45">
        <v>0.4854</v>
      </c>
    </row>
    <row r="26" spans="1:3" ht="15" customHeight="1" x14ac:dyDescent="0.2">
      <c r="B26" s="15" t="s">
        <v>48</v>
      </c>
      <c r="C26" s="45">
        <v>7.2099999999999997E-2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0.22272866450000001</v>
      </c>
    </row>
    <row r="30" spans="1:3" ht="14.25" customHeight="1" x14ac:dyDescent="0.2">
      <c r="B30" s="25" t="s">
        <v>63</v>
      </c>
      <c r="C30" s="99">
        <v>0.11672141079999999</v>
      </c>
    </row>
    <row r="31" spans="1:3" ht="14.25" customHeight="1" x14ac:dyDescent="0.2">
      <c r="B31" s="25" t="s">
        <v>10</v>
      </c>
      <c r="C31" s="99">
        <v>0.1612750433</v>
      </c>
    </row>
    <row r="32" spans="1:3" ht="14.25" customHeight="1" x14ac:dyDescent="0.2">
      <c r="B32" s="25" t="s">
        <v>11</v>
      </c>
      <c r="C32" s="99">
        <v>0.49927488139999998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7.4241089134413096</v>
      </c>
    </row>
    <row r="38" spans="1:5" ht="15" customHeight="1" x14ac:dyDescent="0.2">
      <c r="B38" s="11" t="s">
        <v>35</v>
      </c>
      <c r="C38" s="43">
        <v>14.2913433059379</v>
      </c>
      <c r="D38" s="12"/>
      <c r="E38" s="13"/>
    </row>
    <row r="39" spans="1:5" ht="15" customHeight="1" x14ac:dyDescent="0.2">
      <c r="B39" s="11" t="s">
        <v>61</v>
      </c>
      <c r="C39" s="43">
        <v>16.6231647805592</v>
      </c>
      <c r="D39" s="12"/>
      <c r="E39" s="12"/>
    </row>
    <row r="40" spans="1:5" ht="15" customHeight="1" x14ac:dyDescent="0.2">
      <c r="B40" s="11" t="s">
        <v>36</v>
      </c>
      <c r="C40" s="100">
        <v>0.52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7.70097729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1.59259E-2</v>
      </c>
      <c r="D45" s="12"/>
    </row>
    <row r="46" spans="1:5" ht="15.75" customHeight="1" x14ac:dyDescent="0.2">
      <c r="B46" s="11" t="s">
        <v>51</v>
      </c>
      <c r="C46" s="45">
        <v>5.9179069999999993E-2</v>
      </c>
      <c r="D46" s="12"/>
    </row>
    <row r="47" spans="1:5" ht="15.75" customHeight="1" x14ac:dyDescent="0.2">
      <c r="B47" s="11" t="s">
        <v>59</v>
      </c>
      <c r="C47" s="45">
        <v>5.9293699999999998E-2</v>
      </c>
      <c r="D47" s="12"/>
      <c r="E47" s="13"/>
    </row>
    <row r="48" spans="1:5" ht="15" customHeight="1" x14ac:dyDescent="0.2">
      <c r="B48" s="11" t="s">
        <v>58</v>
      </c>
      <c r="C48" s="46">
        <v>0.86560132999999995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0.58581800000000006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hvvKvviLw/1uScNdPRK0bNKbjlqOorQ5s9mi8jMjNGNlhxk8dCDYFNe8tgvxDUrNe+GCGiRw/sZYx2irhR/LbQ==" saltValue="qbwWLUQVFbRGyZiiOePpW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0.68569377817478094</v>
      </c>
      <c r="C2" s="98">
        <v>0.95</v>
      </c>
      <c r="D2" s="56">
        <v>55.507503876711553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39.823604613076341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374.86417937488761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2.1552022403043969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0.21248072045684799</v>
      </c>
      <c r="C10" s="98">
        <v>0.95</v>
      </c>
      <c r="D10" s="56">
        <v>12.95590405687226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0.21248072045684799</v>
      </c>
      <c r="C11" s="98">
        <v>0.95</v>
      </c>
      <c r="D11" s="56">
        <v>12.95590405687226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0.21248072045684799</v>
      </c>
      <c r="C12" s="98">
        <v>0.95</v>
      </c>
      <c r="D12" s="56">
        <v>12.95590405687226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0.21248072045684799</v>
      </c>
      <c r="C13" s="98">
        <v>0.95</v>
      </c>
      <c r="D13" s="56">
        <v>12.95590405687226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0.21248072045684799</v>
      </c>
      <c r="C14" s="98">
        <v>0.95</v>
      </c>
      <c r="D14" s="56">
        <v>12.95590405687226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0.21248072045684799</v>
      </c>
      <c r="C15" s="98">
        <v>0.95</v>
      </c>
      <c r="D15" s="56">
        <v>12.95590405687226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0.6626698567676067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8.6538627513423272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8.6538627513423272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0.97640296940000004</v>
      </c>
      <c r="C21" s="98">
        <v>0.95</v>
      </c>
      <c r="D21" s="56">
        <v>28.257105296829788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22.328246958423339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4.2441655453988991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0.246814166201963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0.165721689806137</v>
      </c>
      <c r="C27" s="98">
        <v>0.95</v>
      </c>
      <c r="D27" s="56">
        <v>18.814934548265089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0.93445270913102807</v>
      </c>
      <c r="C29" s="98">
        <v>0.95</v>
      </c>
      <c r="D29" s="56">
        <v>107.8921549536976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2.1129719322902618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1.7856991289999999E-2</v>
      </c>
      <c r="C32" s="98">
        <v>0.95</v>
      </c>
      <c r="D32" s="56">
        <v>1.417065121738269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5.3412628169999997E-2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4.9685392525961998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BkLNer236f01Ve7tGiqY5YdRTUCDR69wnlLGv4jSHa/5lQP5//xjLEDjNnQyt/HMoiHCndwjwNYZvNj18cJUNw==" saltValue="6qBMq1ungJ1UnmZF3DpWU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rQCQJYCsytHGb/swLNymZjGPLj701t+uSEp5EBZ8AhWkq72trkS77QrrZuFuwROmnqsiK3CZ6V1JyUbk20LzQ==" saltValue="jkvZGUyz4NXnN8ticK9+i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9Q0OSX6i5BbCR4lTjzjul32zwruggk7e2gxDozVqbMKrxsTIYAeXfIbXhPOkCKQp1DdJO2MH4l4RTJif+F91mA==" saltValue="nuzLsktfFyFyFfHJpkQj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5.7191172999999998E-2</v>
      </c>
      <c r="C3" s="21">
        <f>frac_mam_1_5months * 2.6</f>
        <v>5.7191172999999998E-2</v>
      </c>
      <c r="D3" s="21">
        <f>frac_mam_6_11months * 2.6</f>
        <v>6.0216366600000001E-2</v>
      </c>
      <c r="E3" s="21">
        <f>frac_mam_12_23months * 2.6</f>
        <v>0</v>
      </c>
      <c r="F3" s="21">
        <f>frac_mam_24_59months * 2.6</f>
        <v>1.1971552580000001E-2</v>
      </c>
    </row>
    <row r="4" spans="1:6" ht="15.75" customHeight="1" x14ac:dyDescent="0.2">
      <c r="A4" s="3" t="s">
        <v>207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1.4877572060000002E-2</v>
      </c>
    </row>
  </sheetData>
  <sheetProtection algorithmName="SHA-512" hashValue="d2TwJO1OI//o47uff0guuzGtX9zc68ddgioULmJlmiXDH+iIxOwaFnLduukE8ZipiFAhZb7whdgbGxJrrmyJBg==" saltValue="earRhUMr1u2WDN8DOVal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0.01</v>
      </c>
      <c r="E2" s="60">
        <f>food_insecure</f>
        <v>0.01</v>
      </c>
      <c r="F2" s="60">
        <f>food_insecure</f>
        <v>0.01</v>
      </c>
      <c r="G2" s="60">
        <f>food_insecure</f>
        <v>0.01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0.01</v>
      </c>
      <c r="F5" s="60">
        <f>food_insecure</f>
        <v>0.01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0.01</v>
      </c>
      <c r="F8" s="60">
        <f>food_insecure</f>
        <v>0.01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0.01</v>
      </c>
      <c r="F9" s="60">
        <f>food_insecure</f>
        <v>0.01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0.01</v>
      </c>
      <c r="I15" s="60">
        <f>food_insecure</f>
        <v>0.01</v>
      </c>
      <c r="J15" s="60">
        <f>food_insecure</f>
        <v>0.01</v>
      </c>
      <c r="K15" s="60">
        <f>food_insecure</f>
        <v>0.01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0.70400000000000007</v>
      </c>
      <c r="I18" s="60">
        <f>frac_PW_health_facility</f>
        <v>0.70400000000000007</v>
      </c>
      <c r="J18" s="60">
        <f>frac_PW_health_facility</f>
        <v>0.70400000000000007</v>
      </c>
      <c r="K18" s="60">
        <f>frac_PW_health_facility</f>
        <v>0.70400000000000007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0.52100000000000002</v>
      </c>
      <c r="M24" s="60">
        <f>famplan_unmet_need</f>
        <v>0.52100000000000002</v>
      </c>
      <c r="N24" s="60">
        <f>famplan_unmet_need</f>
        <v>0.52100000000000002</v>
      </c>
      <c r="O24" s="60">
        <f>famplan_unmet_need</f>
        <v>0.52100000000000002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0.10488076480102523</v>
      </c>
      <c r="M25" s="60">
        <f>(1-food_insecure)*(0.49)+food_insecure*(0.7)</f>
        <v>0.49209999999999998</v>
      </c>
      <c r="N25" s="60">
        <f>(1-food_insecure)*(0.49)+food_insecure*(0.7)</f>
        <v>0.49209999999999998</v>
      </c>
      <c r="O25" s="60">
        <f>(1-food_insecure)*(0.49)+food_insecure*(0.7)</f>
        <v>0.49209999999999998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4.4948899200439395E-2</v>
      </c>
      <c r="M26" s="60">
        <f>(1-food_insecure)*(0.21)+food_insecure*(0.3)</f>
        <v>0.2109</v>
      </c>
      <c r="N26" s="60">
        <f>(1-food_insecure)*(0.21)+food_insecure*(0.3)</f>
        <v>0.2109</v>
      </c>
      <c r="O26" s="60">
        <f>(1-food_insecure)*(0.21)+food_insecure*(0.3)</f>
        <v>0.2109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6.3299303283691322E-2</v>
      </c>
      <c r="M27" s="60">
        <f>(1-food_insecure)*(0.3)</f>
        <v>0.29699999999999999</v>
      </c>
      <c r="N27" s="60">
        <f>(1-food_insecure)*(0.3)</f>
        <v>0.29699999999999999</v>
      </c>
      <c r="O27" s="60">
        <f>(1-food_insecure)*(0.3)</f>
        <v>0.29699999999999999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0.78687103271484404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vmLE45ky1xzqwgZ6N4UwpkFuSoTR8vqLa2qKHNiD6akIzkAhrjsxNiT+K2jihzPvjka7YKk3iR/wD0wmNIZdyw==" saltValue="kuON4spuByKvU/ALCl+l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RJoU+fT18mte8Ck0pmU2rA9YShHxxzgusUXHIkghUDvqlTIyyMYmWgjGMr0RejxmUnEGlVPkgYmwyxn6tsYvNQ==" saltValue="VDa4gVXmP0waURtQJ2hi3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t8RU+bkhqrXnngI1IQCF++YMgmpo5EUaWaT6P3Yi7TUkGbeb1AIQVUnU0a71cT9MiC6YMPD9Ub7Hq7Yv+grccg==" saltValue="kL1bY97rXU19oUlp+yQL6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oPr/hCzbGbJW6HnzULGcD2Yv9fvb2kGk++YcvsjSS+WNlew5SbfWvC5XDkez6Ezp4lLVeGidOY3i+qWHh/RrOA==" saltValue="T4SgEfkHyP3q5GcfADGcU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kXCKm/jmQBU83G/cCZKNOhX3/cK9d2AmIcgSR5J+zFVa/KeOPJ3TXI/ZDEA7VICZaK9vC8KmHpDm7wuaoMF0XA==" saltValue="sQ0XcW17vTDnhHnvHl5BL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uwKSvqiKIKpcMwu3NP/H2xXCyN4OEXUi+SWhbg/wMAMiUuHX+h6tlBXOMlhkgds/M1dMBsAWNZlY8fYnLw9gDQ==" saltValue="nTAJtMCICWXEYy8wg6WRp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2569.929599999999</v>
      </c>
      <c r="C2" s="49">
        <v>6000</v>
      </c>
      <c r="D2" s="49">
        <v>9500</v>
      </c>
      <c r="E2" s="49">
        <v>1006000</v>
      </c>
      <c r="F2" s="49">
        <v>832000</v>
      </c>
      <c r="G2" s="17">
        <f t="shared" ref="G2:G11" si="0">C2+D2+E2+F2</f>
        <v>1853500</v>
      </c>
      <c r="H2" s="17">
        <f t="shared" ref="H2:H11" si="1">(B2 + stillbirth*B2/(1000-stillbirth))/(1-abortion)</f>
        <v>2943.0388205753839</v>
      </c>
      <c r="I2" s="17">
        <f t="shared" ref="I2:I11" si="2">G2-H2</f>
        <v>1850556.9611794245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2590.8188</v>
      </c>
      <c r="C3" s="50">
        <v>6000</v>
      </c>
      <c r="D3" s="50">
        <v>9600</v>
      </c>
      <c r="E3" s="50">
        <v>1001000</v>
      </c>
      <c r="F3" s="50">
        <v>855000</v>
      </c>
      <c r="G3" s="17">
        <f t="shared" si="0"/>
        <v>1871600</v>
      </c>
      <c r="H3" s="17">
        <f t="shared" si="1"/>
        <v>2966.9607702392054</v>
      </c>
      <c r="I3" s="17">
        <f t="shared" si="2"/>
        <v>1868633.0392297609</v>
      </c>
    </row>
    <row r="4" spans="1:9" ht="15.75" customHeight="1" x14ac:dyDescent="0.2">
      <c r="A4" s="5">
        <f t="shared" si="3"/>
        <v>2023</v>
      </c>
      <c r="B4" s="49">
        <v>2611.6716000000001</v>
      </c>
      <c r="C4" s="50">
        <v>6100</v>
      </c>
      <c r="D4" s="50">
        <v>9800</v>
      </c>
      <c r="E4" s="50">
        <v>991000</v>
      </c>
      <c r="F4" s="50">
        <v>879000</v>
      </c>
      <c r="G4" s="17">
        <f t="shared" si="0"/>
        <v>1885900</v>
      </c>
      <c r="H4" s="17">
        <f t="shared" si="1"/>
        <v>2990.8410352541287</v>
      </c>
      <c r="I4" s="17">
        <f t="shared" si="2"/>
        <v>1882909.1589647459</v>
      </c>
    </row>
    <row r="5" spans="1:9" ht="15.75" customHeight="1" x14ac:dyDescent="0.2">
      <c r="A5" s="5">
        <f t="shared" si="3"/>
        <v>2024</v>
      </c>
      <c r="B5" s="49">
        <v>2632.4879999999989</v>
      </c>
      <c r="C5" s="50">
        <v>6200</v>
      </c>
      <c r="D5" s="50">
        <v>9900</v>
      </c>
      <c r="E5" s="50">
        <v>977000</v>
      </c>
      <c r="F5" s="50">
        <v>903000</v>
      </c>
      <c r="G5" s="17">
        <f t="shared" si="0"/>
        <v>1896100</v>
      </c>
      <c r="H5" s="17">
        <f t="shared" si="1"/>
        <v>3014.6796156201517</v>
      </c>
      <c r="I5" s="17">
        <f t="shared" si="2"/>
        <v>1893085.3203843799</v>
      </c>
    </row>
    <row r="6" spans="1:9" ht="15.75" customHeight="1" x14ac:dyDescent="0.2">
      <c r="A6" s="5">
        <f t="shared" si="3"/>
        <v>2025</v>
      </c>
      <c r="B6" s="49">
        <v>2653.268</v>
      </c>
      <c r="C6" s="50">
        <v>6200</v>
      </c>
      <c r="D6" s="50">
        <v>10100</v>
      </c>
      <c r="E6" s="50">
        <v>961000</v>
      </c>
      <c r="F6" s="50">
        <v>924000</v>
      </c>
      <c r="G6" s="17">
        <f t="shared" si="0"/>
        <v>1901300</v>
      </c>
      <c r="H6" s="17">
        <f t="shared" si="1"/>
        <v>3038.4765113372791</v>
      </c>
      <c r="I6" s="17">
        <f t="shared" si="2"/>
        <v>1898261.5234886627</v>
      </c>
    </row>
    <row r="7" spans="1:9" ht="15.75" customHeight="1" x14ac:dyDescent="0.2">
      <c r="A7" s="5">
        <f t="shared" si="3"/>
        <v>2026</v>
      </c>
      <c r="B7" s="49">
        <v>2676.5855999999999</v>
      </c>
      <c r="C7" s="50">
        <v>6200</v>
      </c>
      <c r="D7" s="50">
        <v>10300</v>
      </c>
      <c r="E7" s="50">
        <v>941000</v>
      </c>
      <c r="F7" s="50">
        <v>944000</v>
      </c>
      <c r="G7" s="17">
        <f t="shared" si="0"/>
        <v>1901500</v>
      </c>
      <c r="H7" s="17">
        <f t="shared" si="1"/>
        <v>3065.1794225775907</v>
      </c>
      <c r="I7" s="17">
        <f t="shared" si="2"/>
        <v>1898434.8205774224</v>
      </c>
    </row>
    <row r="8" spans="1:9" ht="15.75" customHeight="1" x14ac:dyDescent="0.2">
      <c r="A8" s="5">
        <f t="shared" si="3"/>
        <v>2027</v>
      </c>
      <c r="B8" s="49">
        <v>2699.9108000000001</v>
      </c>
      <c r="C8" s="50">
        <v>6100</v>
      </c>
      <c r="D8" s="50">
        <v>10400</v>
      </c>
      <c r="E8" s="50">
        <v>918000</v>
      </c>
      <c r="F8" s="50">
        <v>961000</v>
      </c>
      <c r="G8" s="17">
        <f t="shared" si="0"/>
        <v>1895500</v>
      </c>
      <c r="H8" s="17">
        <f t="shared" si="1"/>
        <v>3091.8910372061337</v>
      </c>
      <c r="I8" s="17">
        <f t="shared" si="2"/>
        <v>1892408.1089627938</v>
      </c>
    </row>
    <row r="9" spans="1:9" ht="15.75" customHeight="1" x14ac:dyDescent="0.2">
      <c r="A9" s="5">
        <f t="shared" si="3"/>
        <v>2028</v>
      </c>
      <c r="B9" s="49">
        <v>2723.2435999999998</v>
      </c>
      <c r="C9" s="50">
        <v>6000</v>
      </c>
      <c r="D9" s="50">
        <v>10500</v>
      </c>
      <c r="E9" s="50">
        <v>894000</v>
      </c>
      <c r="F9" s="50">
        <v>976000</v>
      </c>
      <c r="G9" s="17">
        <f t="shared" si="0"/>
        <v>1886500</v>
      </c>
      <c r="H9" s="17">
        <f t="shared" si="1"/>
        <v>3118.6113552229072</v>
      </c>
      <c r="I9" s="17">
        <f t="shared" si="2"/>
        <v>1883381.388644777</v>
      </c>
    </row>
    <row r="10" spans="1:9" ht="15.75" customHeight="1" x14ac:dyDescent="0.2">
      <c r="A10" s="5">
        <f t="shared" si="3"/>
        <v>2029</v>
      </c>
      <c r="B10" s="49">
        <v>2746.5839999999989</v>
      </c>
      <c r="C10" s="50">
        <v>6000</v>
      </c>
      <c r="D10" s="50">
        <v>10700</v>
      </c>
      <c r="E10" s="50">
        <v>870000</v>
      </c>
      <c r="F10" s="50">
        <v>986000</v>
      </c>
      <c r="G10" s="17">
        <f t="shared" si="0"/>
        <v>1872700</v>
      </c>
      <c r="H10" s="17">
        <f t="shared" si="1"/>
        <v>3145.3403766279121</v>
      </c>
      <c r="I10" s="17">
        <f t="shared" si="2"/>
        <v>1869554.6596233721</v>
      </c>
    </row>
    <row r="11" spans="1:9" ht="15.75" customHeight="1" x14ac:dyDescent="0.2">
      <c r="A11" s="5">
        <f t="shared" si="3"/>
        <v>2030</v>
      </c>
      <c r="B11" s="49">
        <v>2769.9319999999998</v>
      </c>
      <c r="C11" s="50">
        <v>5900</v>
      </c>
      <c r="D11" s="50">
        <v>10800</v>
      </c>
      <c r="E11" s="50">
        <v>848000</v>
      </c>
      <c r="F11" s="50">
        <v>991000</v>
      </c>
      <c r="G11" s="17">
        <f t="shared" si="0"/>
        <v>1855700</v>
      </c>
      <c r="H11" s="17">
        <f t="shared" si="1"/>
        <v>3172.0781014211502</v>
      </c>
      <c r="I11" s="17">
        <f t="shared" si="2"/>
        <v>1852527.9218985788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Z7s6lfMgAGmS5IXiw0NOM8hWCYz+IVpT4WS6j84hw21QnPmA+b6gda/ZXU9rXkuKH5+zCSgukLgiuE/Ri+8Vw==" saltValue="0Nl4ioFgJfusDcOZE4A+z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i1RgWautDXDSSz6nYqPcvfXh1gJCxxVQC44uc8VA83BkhjQyA21liKWYdK6xr8TpAgn/REWtbTFsN1/Us3aH9w==" saltValue="xe4AlrnxJ/hZbvy8Y2e31A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UB/d/mhJaZfztHhmDg5bDtSOg+w2YHezTW1ezhWXuVs7ZYJffUcYb/xJslSeNz2M74mbyijJoz5x4OwQRpe1qQ==" saltValue="5vHW4RVqVeHfs5Wjdd8r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u8IYYh7XKPyITAZuLXHXnaNF80twpTvDByqoiJLgdbFC/RA8K6GwWWCdqHWDTPwXdRrxvttyglfP3VsP3DHDgA==" saltValue="g7QmEVmumbkiDxqYUXU9T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Iks+pP8E9sQwf0INoTFUqNV00+pM5+LO9k3Zm+IxNh/uXq0+sOU73phAIpe6s3iYu9Lb/9KGgq3gNz3J5NQByA==" saltValue="Jf2DQnxdG9fyuoEbnGNK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+kODAFm7y4QEc1ufEeGoko++BaBNesvbxAW+C5Dpg+DARHpdhWJ0eN7RAVGQ1hber+/gVgCT3nYCXHIo2Vartg==" saltValue="iapAkMT+dX8EuGobPe8L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kppUH4OmRCJ7+xnyQ75CaxOsXzz+SlJqejFD+jTYzYECf1cbVctUnYzVr03WhzX/Tf4F6PJ6AEkt7eScmLtzUA==" saltValue="3ZEJCaQ/7/hCSs62kE1X0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jm363aosHdY2DYSn5SmTT/4MWGBmolXQS5BaH9aGyXBxWjFFVqBuqBiRnsFsVunimWWjEv5089sEbb2Y4AAYDg==" saltValue="A76lIKD6EcUT5P/dBaFZQ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JUjWRz04vqKKkpWTdhfyMX6qd+mmVjbYB1oCrm6jvIJJuteQrvcdMdulsh2nU0ma+f55QHpWU1JQL67kxCAnrA==" saltValue="iaRmZw4HnYHBj8gS6710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BKdw543ZpM6hf5zEG2Mf5jkX5xHUK8QclDtWoKcV338rP2xNVNXlCDj7svm+ez1leVqj09jJy3SNItCESCFA5A==" saltValue="JTP+sF1P/Tn5nB5Tnpap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9.0669893888639302E-2</v>
      </c>
    </row>
    <row r="5" spans="1:8" ht="15.75" customHeight="1" x14ac:dyDescent="0.2">
      <c r="B5" s="19" t="s">
        <v>95</v>
      </c>
      <c r="C5" s="101">
        <v>5.621668986338469E-2</v>
      </c>
    </row>
    <row r="6" spans="1:8" ht="15.75" customHeight="1" x14ac:dyDescent="0.2">
      <c r="B6" s="19" t="s">
        <v>91</v>
      </c>
      <c r="C6" s="101">
        <v>0.11623773492552</v>
      </c>
    </row>
    <row r="7" spans="1:8" ht="15.75" customHeight="1" x14ac:dyDescent="0.2">
      <c r="B7" s="19" t="s">
        <v>96</v>
      </c>
      <c r="C7" s="101">
        <v>0.4121280655674377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0.25134860197247971</v>
      </c>
    </row>
    <row r="10" spans="1:8" ht="15.75" customHeight="1" x14ac:dyDescent="0.2">
      <c r="B10" s="19" t="s">
        <v>94</v>
      </c>
      <c r="C10" s="101">
        <v>7.3399013782538505E-2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9.2834424305890298E-2</v>
      </c>
      <c r="D14" s="55">
        <v>9.2834424305890298E-2</v>
      </c>
      <c r="E14" s="55">
        <v>9.2834424305890298E-2</v>
      </c>
      <c r="F14" s="55">
        <v>9.2834424305890298E-2</v>
      </c>
    </row>
    <row r="15" spans="1:8" ht="15.75" customHeight="1" x14ac:dyDescent="0.2">
      <c r="B15" s="19" t="s">
        <v>102</v>
      </c>
      <c r="C15" s="101">
        <v>0.1564011073419434</v>
      </c>
      <c r="D15" s="101">
        <v>0.1564011073419434</v>
      </c>
      <c r="E15" s="101">
        <v>0.1564011073419434</v>
      </c>
      <c r="F15" s="101">
        <v>0.1564011073419434</v>
      </c>
    </row>
    <row r="16" spans="1:8" ht="15.75" customHeight="1" x14ac:dyDescent="0.2">
      <c r="B16" s="19" t="s">
        <v>2</v>
      </c>
      <c r="C16" s="101">
        <v>2.68963821279137E-2</v>
      </c>
      <c r="D16" s="101">
        <v>2.68963821279137E-2</v>
      </c>
      <c r="E16" s="101">
        <v>2.68963821279137E-2</v>
      </c>
      <c r="F16" s="101">
        <v>2.68963821279137E-2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">
      <c r="B20" s="19" t="s">
        <v>79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">
      <c r="B21" s="19" t="s">
        <v>88</v>
      </c>
      <c r="C21" s="101">
        <v>0.17609758581491011</v>
      </c>
      <c r="D21" s="101">
        <v>0.17609758581491011</v>
      </c>
      <c r="E21" s="101">
        <v>0.17609758581491011</v>
      </c>
      <c r="F21" s="101">
        <v>0.17609758581491011</v>
      </c>
    </row>
    <row r="22" spans="1:8" ht="15.75" customHeight="1" x14ac:dyDescent="0.2">
      <c r="B22" s="19" t="s">
        <v>99</v>
      </c>
      <c r="C22" s="101">
        <v>0.54777050040934239</v>
      </c>
      <c r="D22" s="101">
        <v>0.54777050040934239</v>
      </c>
      <c r="E22" s="101">
        <v>0.54777050040934239</v>
      </c>
      <c r="F22" s="101">
        <v>0.54777050040934239</v>
      </c>
    </row>
    <row r="23" spans="1:8" ht="15.75" customHeight="1" x14ac:dyDescent="0.2">
      <c r="B23" s="27" t="s">
        <v>60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4.7850161000000002E-2</v>
      </c>
    </row>
    <row r="27" spans="1:8" ht="15.75" customHeight="1" x14ac:dyDescent="0.2">
      <c r="B27" s="19" t="s">
        <v>89</v>
      </c>
      <c r="C27" s="101">
        <v>1.8526506000000002E-2</v>
      </c>
    </row>
    <row r="28" spans="1:8" ht="15.75" customHeight="1" x14ac:dyDescent="0.2">
      <c r="B28" s="19" t="s">
        <v>103</v>
      </c>
      <c r="C28" s="101">
        <v>0.23087115</v>
      </c>
    </row>
    <row r="29" spans="1:8" ht="15.75" customHeight="1" x14ac:dyDescent="0.2">
      <c r="B29" s="19" t="s">
        <v>86</v>
      </c>
      <c r="C29" s="101">
        <v>0.13941172099999999</v>
      </c>
    </row>
    <row r="30" spans="1:8" ht="15.75" customHeight="1" x14ac:dyDescent="0.2">
      <c r="B30" s="19" t="s">
        <v>4</v>
      </c>
      <c r="C30" s="101">
        <v>5.0655509000000001E-2</v>
      </c>
    </row>
    <row r="31" spans="1:8" ht="15.75" customHeight="1" x14ac:dyDescent="0.2">
      <c r="B31" s="19" t="s">
        <v>80</v>
      </c>
      <c r="C31" s="101">
        <v>7.1104772999999982E-2</v>
      </c>
    </row>
    <row r="32" spans="1:8" ht="15.75" customHeight="1" x14ac:dyDescent="0.2">
      <c r="B32" s="19" t="s">
        <v>85</v>
      </c>
      <c r="C32" s="101">
        <v>0.14682545</v>
      </c>
    </row>
    <row r="33" spans="2:3" ht="15.75" customHeight="1" x14ac:dyDescent="0.2">
      <c r="B33" s="19" t="s">
        <v>100</v>
      </c>
      <c r="C33" s="101">
        <v>0.122179683</v>
      </c>
    </row>
    <row r="34" spans="2:3" ht="15.75" customHeight="1" x14ac:dyDescent="0.2">
      <c r="B34" s="19" t="s">
        <v>87</v>
      </c>
      <c r="C34" s="101">
        <v>0.17257504600000001</v>
      </c>
    </row>
    <row r="35" spans="2:3" ht="15.75" customHeight="1" x14ac:dyDescent="0.2">
      <c r="B35" s="27" t="s">
        <v>60</v>
      </c>
      <c r="C35" s="48">
        <f>SUM(C26:C34)</f>
        <v>0.99999999900000014</v>
      </c>
    </row>
  </sheetData>
  <sheetProtection algorithmName="SHA-512" hashValue="NJwVbPpAlcEMxKRLQDXSPIIQ2S+XvRX9V06/aRCcLEpP5LhAy2PW4TWJYflJjjdD0N9HBiiFeL8l19Vt+EApBg==" saltValue="y1S4IPAsWeNEG+h3Yikch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0.87939021375837501</v>
      </c>
      <c r="D2" s="52">
        <f>IFERROR(1-_xlfn.NORM.DIST(_xlfn.NORM.INV(SUM(D4:D5), 0, 1) + 1, 0, 1, TRUE), "")</f>
        <v>0.87939021375837501</v>
      </c>
      <c r="E2" s="52">
        <f>IFERROR(1-_xlfn.NORM.DIST(_xlfn.NORM.INV(SUM(E4:E5), 0, 1) + 1, 0, 1, TRUE), "")</f>
        <v>0.95438461843068012</v>
      </c>
      <c r="F2" s="52">
        <f>IFERROR(1-_xlfn.NORM.DIST(_xlfn.NORM.INV(SUM(F4:F5), 0, 1) + 1, 0, 1, TRUE), "")</f>
        <v>0.79829451258769546</v>
      </c>
      <c r="G2" s="52">
        <f>IFERROR(1-_xlfn.NORM.DIST(_xlfn.NORM.INV(SUM(G4:G5), 0, 1) + 1, 0, 1, TRUE), "")</f>
        <v>0.84520126845736532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0.10567983964162499</v>
      </c>
      <c r="D3" s="52">
        <f>IFERROR(_xlfn.NORM.DIST(_xlfn.NORM.INV(SUM(D4:D5), 0, 1) + 1, 0, 1, TRUE) - SUM(D4:D5), "")</f>
        <v>0.10567983964162499</v>
      </c>
      <c r="E3" s="52">
        <f>IFERROR(_xlfn.NORM.DIST(_xlfn.NORM.INV(SUM(E4:E5), 0, 1) + 1, 0, 1, TRUE) - SUM(E4:E5), "")</f>
        <v>4.2031425769319869E-2</v>
      </c>
      <c r="F3" s="52">
        <f>IFERROR(_xlfn.NORM.DIST(_xlfn.NORM.INV(SUM(F4:F5), 0, 1) + 1, 0, 1, TRUE) - SUM(F4:F5), "")</f>
        <v>0.16849299141230459</v>
      </c>
      <c r="G3" s="52">
        <f>IFERROR(_xlfn.NORM.DIST(_xlfn.NORM.INV(SUM(G4:G5), 0, 1) + 1, 0, 1, TRUE) - SUM(G4:G5), "")</f>
        <v>0.13290224854263463</v>
      </c>
    </row>
    <row r="4" spans="1:15" ht="15.75" customHeight="1" x14ac:dyDescent="0.2">
      <c r="B4" s="5" t="s">
        <v>110</v>
      </c>
      <c r="C4" s="45">
        <v>7.4649732999999994E-3</v>
      </c>
      <c r="D4" s="53">
        <v>7.4649732999999994E-3</v>
      </c>
      <c r="E4" s="53">
        <v>0</v>
      </c>
      <c r="F4" s="53">
        <v>2.0824616000000001E-2</v>
      </c>
      <c r="G4" s="53">
        <v>1.1818323E-2</v>
      </c>
    </row>
    <row r="5" spans="1:15" ht="15.75" customHeight="1" x14ac:dyDescent="0.2">
      <c r="B5" s="5" t="s">
        <v>106</v>
      </c>
      <c r="C5" s="45">
        <v>7.4649732999999994E-3</v>
      </c>
      <c r="D5" s="53">
        <v>7.4649732999999994E-3</v>
      </c>
      <c r="E5" s="53">
        <v>3.5839558000000001E-3</v>
      </c>
      <c r="F5" s="53">
        <v>1.238788E-2</v>
      </c>
      <c r="G5" s="53">
        <v>1.0078159999999999E-2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0.84474572083921284</v>
      </c>
      <c r="D8" s="52">
        <f>IFERROR(1-_xlfn.NORM.DIST(_xlfn.NORM.INV(SUM(D10:D11), 0, 1) + 1, 0, 1, TRUE), "")</f>
        <v>0.84474572083921284</v>
      </c>
      <c r="E8" s="52">
        <f>IFERROR(1-_xlfn.NORM.DIST(_xlfn.NORM.INV(SUM(E10:E11), 0, 1) + 1, 0, 1, TRUE), "")</f>
        <v>0.83951413766918059</v>
      </c>
      <c r="F8" s="52" t="str">
        <f>IFERROR(1-_xlfn.NORM.DIST(_xlfn.NORM.INV(SUM(F10:F11), 0, 1) + 1, 0, 1, TRUE), "")</f>
        <v/>
      </c>
      <c r="G8" s="52">
        <f>IFERROR(1-_xlfn.NORM.DIST(_xlfn.NORM.INV(SUM(G10:G11), 0, 1) + 1, 0, 1, TRUE), "")</f>
        <v>0.90562153345648277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0.13325767416078721</v>
      </c>
      <c r="D9" s="52">
        <f>IFERROR(_xlfn.NORM.DIST(_xlfn.NORM.INV(SUM(D10:D11), 0, 1) + 1, 0, 1, TRUE) - SUM(D10:D11), "")</f>
        <v>0.13325767416078721</v>
      </c>
      <c r="E9" s="52">
        <f>IFERROR(_xlfn.NORM.DIST(_xlfn.NORM.INV(SUM(E10:E11), 0, 1) + 1, 0, 1, TRUE) - SUM(E10:E11), "")</f>
        <v>0.13732572133081941</v>
      </c>
      <c r="F9" s="52" t="str">
        <f>IFERROR(_xlfn.NORM.DIST(_xlfn.NORM.INV(SUM(F10:F11), 0, 1) + 1, 0, 1, TRUE) - SUM(F10:F11), "")</f>
        <v/>
      </c>
      <c r="G9" s="52">
        <f>IFERROR(_xlfn.NORM.DIST(_xlfn.NORM.INV(SUM(G10:G11), 0, 1) + 1, 0, 1, TRUE) - SUM(G10:G11), "")</f>
        <v>8.4051880143517194E-2</v>
      </c>
    </row>
    <row r="10" spans="1:15" ht="15.75" customHeight="1" x14ac:dyDescent="0.2">
      <c r="B10" s="5" t="s">
        <v>107</v>
      </c>
      <c r="C10" s="45">
        <v>2.1996604999999999E-2</v>
      </c>
      <c r="D10" s="53">
        <v>2.1996604999999999E-2</v>
      </c>
      <c r="E10" s="53">
        <v>2.3160140999999999E-2</v>
      </c>
      <c r="F10" s="53">
        <v>0</v>
      </c>
      <c r="G10" s="53">
        <v>4.6044433000000003E-3</v>
      </c>
    </row>
    <row r="11" spans="1:15" ht="15.75" customHeight="1" x14ac:dyDescent="0.2">
      <c r="B11" s="5" t="s">
        <v>119</v>
      </c>
      <c r="C11" s="45">
        <v>0</v>
      </c>
      <c r="D11" s="53">
        <v>0</v>
      </c>
      <c r="E11" s="53">
        <v>0</v>
      </c>
      <c r="F11" s="53">
        <v>0</v>
      </c>
      <c r="G11" s="53">
        <v>5.7221431000000003E-3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0.32033981174999998</v>
      </c>
      <c r="D14" s="54">
        <v>0.31614712435300002</v>
      </c>
      <c r="E14" s="54">
        <v>0.31614712435300002</v>
      </c>
      <c r="F14" s="54">
        <v>0.15880290981799999</v>
      </c>
      <c r="G14" s="54">
        <v>0.15880290981799999</v>
      </c>
      <c r="H14" s="45">
        <v>0.28799999999999998</v>
      </c>
      <c r="I14" s="55">
        <v>0.28799999999999998</v>
      </c>
      <c r="J14" s="55">
        <v>0.28799999999999998</v>
      </c>
      <c r="K14" s="55">
        <v>0.28799999999999998</v>
      </c>
      <c r="L14" s="45">
        <v>0.20799999999999999</v>
      </c>
      <c r="M14" s="55">
        <v>0.20799999999999999</v>
      </c>
      <c r="N14" s="55">
        <v>0.20799999999999999</v>
      </c>
      <c r="O14" s="55">
        <v>0.20799999999999999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0.18766082783976151</v>
      </c>
      <c r="D15" s="52">
        <f t="shared" si="0"/>
        <v>0.18520467609422578</v>
      </c>
      <c r="E15" s="52">
        <f t="shared" si="0"/>
        <v>0.18520467609422578</v>
      </c>
      <c r="F15" s="52">
        <f t="shared" si="0"/>
        <v>9.3029603023761134E-2</v>
      </c>
      <c r="G15" s="52">
        <f t="shared" si="0"/>
        <v>9.3029603023761134E-2</v>
      </c>
      <c r="H15" s="52">
        <f t="shared" si="0"/>
        <v>0.168715584</v>
      </c>
      <c r="I15" s="52">
        <f t="shared" si="0"/>
        <v>0.168715584</v>
      </c>
      <c r="J15" s="52">
        <f t="shared" si="0"/>
        <v>0.168715584</v>
      </c>
      <c r="K15" s="52">
        <f t="shared" si="0"/>
        <v>0.168715584</v>
      </c>
      <c r="L15" s="52">
        <f t="shared" si="0"/>
        <v>0.12185014400000001</v>
      </c>
      <c r="M15" s="52">
        <f t="shared" si="0"/>
        <v>0.12185014400000001</v>
      </c>
      <c r="N15" s="52">
        <f t="shared" si="0"/>
        <v>0.12185014400000001</v>
      </c>
      <c r="O15" s="52">
        <f t="shared" si="0"/>
        <v>0.12185014400000001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Vx1+VYL6E/yT5RkVIManDMs5QAUIM4aJ4DPN0xRRK+yNr6hqtFQTbCaK7I8Z9yVSi4tmEP7TEUtD2nIdxYhVew==" saltValue="KsgwRKN4b8yU0tMDgCdFv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0.62880752559999997</v>
      </c>
      <c r="D2" s="53">
        <v>0.35571922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2.2373443E-2</v>
      </c>
      <c r="D3" s="53">
        <v>6.3059793000000003E-2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0.28091643999999999</v>
      </c>
      <c r="D4" s="53">
        <v>0.37994976000000003</v>
      </c>
      <c r="E4" s="53">
        <v>0</v>
      </c>
      <c r="F4" s="53">
        <v>0</v>
      </c>
      <c r="G4" s="53">
        <v>0</v>
      </c>
    </row>
    <row r="5" spans="1:7" x14ac:dyDescent="0.2">
      <c r="B5" s="3" t="s">
        <v>125</v>
      </c>
      <c r="C5" s="52">
        <v>6.7902555470000001E-2</v>
      </c>
      <c r="D5" s="52">
        <v>0.20127118999999999</v>
      </c>
      <c r="E5" s="52">
        <f>1-SUM(E2:E4)</f>
        <v>1</v>
      </c>
      <c r="F5" s="52">
        <f>1-SUM(F2:F4)</f>
        <v>1</v>
      </c>
      <c r="G5" s="52">
        <f>1-SUM(G2:G4)</f>
        <v>1</v>
      </c>
    </row>
  </sheetData>
  <sheetProtection algorithmName="SHA-512" hashValue="h8PNkzIUBnIAEoiYT5FMwph/z78a9WZZIsKip22H5JVMnWW7Ogs2i3bDEsFkWEIKEliwq4FzaodafwAtNpkw7g==" saltValue="XbDh3c82X3LYPvsivQxUC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r+Ky40TflluOcS8iOlj9xpWBQzUe6qFAzSact0e/gQbCo2cxYck1zKAE79sNnJ0Oj6+Ogq+yGFPLWnond9/EVg==" saltValue="2f77WJAVPxjvSy/fCeoFN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G/3xr4idaL5bFS/FfH0lNXL3mmUg0Uhi8LT2NWyOr3/L6Maf3PAphWw8c71UenIZQvPlFy42htTPJjT+widQuA==" saltValue="b6mNvWZa0RwyRbKJU9SvA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svTD4HyZ+IcKZRv+/NE9sNCx2UY6i6TGTMJhUUPmvIOijFZTGa5Tafbqi0rDvjJ2Bns4rg9yadb19ZMXvryT2A==" saltValue="PI6ElNY1fUhUa6/x1ZSZq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TM1XBD4sWOMvV0aXK+8l8qGIvKxe2y7eWeqwtUSEiq5aT/8IZF5liz5mexKNnehOFb2GRSarcOTd2kzSb6pIFw==" saltValue="PrMXmAWKLi15Y53NAKG14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2023-01-25T11:58:13Z</dcterms:modified>
</cp:coreProperties>
</file>