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96C95C3B-9FBD-4EF1-91A2-4EC6F481AF4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1" i="2"/>
  <c r="A17" i="2"/>
  <c r="A16" i="2"/>
  <c r="A15" i="2"/>
  <c r="A13" i="2"/>
  <c r="H11" i="2"/>
  <c r="G11" i="2"/>
  <c r="I11" i="2" s="1"/>
  <c r="I10" i="2"/>
  <c r="H10" i="2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H2" i="2"/>
  <c r="I2" i="2" s="1"/>
  <c r="G2" i="2"/>
  <c r="A2" i="2"/>
  <c r="A40" i="2" s="1"/>
  <c r="C33" i="1"/>
  <c r="C20" i="1"/>
  <c r="A24" i="2" l="1"/>
  <c r="A25" i="2"/>
  <c r="A29" i="2"/>
  <c r="A3" i="2"/>
  <c r="I9" i="2"/>
  <c r="A31" i="2"/>
  <c r="A23" i="2"/>
  <c r="I3" i="2"/>
  <c r="A32" i="2"/>
  <c r="A37" i="2"/>
  <c r="A33" i="2"/>
  <c r="I5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<sst xmlns="http://schemas.openxmlformats.org/spreadsheetml/2006/main" count="2092" uniqueCount="341">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</sst>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3447105.6875</v>
      </c>
    </row>
    <row r="8" spans="1:3" ht="15" customHeight="1" x14ac:dyDescent="0.2">
      <c r="B8" s="5" t="s">
        <v>44</v>
      </c>
      <c r="C8" s="44">
        <v>0.621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0.90041511535644503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0.68</v>
      </c>
    </row>
    <row r="13" spans="1:3" ht="15" customHeight="1" x14ac:dyDescent="0.2">
      <c r="B13" s="5" t="s">
        <v>62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9.3399999999999997E-2</v>
      </c>
    </row>
    <row r="24" spans="1:3" ht="15" customHeight="1" x14ac:dyDescent="0.2">
      <c r="B24" s="15" t="s">
        <v>46</v>
      </c>
      <c r="C24" s="45">
        <v>0.65379999999999994</v>
      </c>
    </row>
    <row r="25" spans="1:3" ht="15" customHeight="1" x14ac:dyDescent="0.2">
      <c r="B25" s="15" t="s">
        <v>47</v>
      </c>
      <c r="C25" s="45">
        <v>0.23599999999999999</v>
      </c>
    </row>
    <row r="26" spans="1:3" ht="15" customHeight="1" x14ac:dyDescent="0.2">
      <c r="B26" s="15" t="s">
        <v>48</v>
      </c>
      <c r="C26" s="45">
        <v>1.6799999999999999E-2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0.30582668340000002</v>
      </c>
    </row>
    <row r="30" spans="1:3" ht="14.25" customHeight="1" x14ac:dyDescent="0.2">
      <c r="B30" s="25" t="s">
        <v>63</v>
      </c>
      <c r="C30" s="99">
        <v>8.0334842000000004E-2</v>
      </c>
    </row>
    <row r="31" spans="1:3" ht="14.25" customHeight="1" x14ac:dyDescent="0.2">
      <c r="B31" s="25" t="s">
        <v>10</v>
      </c>
      <c r="C31" s="99">
        <v>0.1243856735</v>
      </c>
    </row>
    <row r="32" spans="1:3" ht="14.25" customHeight="1" x14ac:dyDescent="0.2">
      <c r="B32" s="25" t="s">
        <v>11</v>
      </c>
      <c r="C32" s="99">
        <v>0.4894528011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9.9182280899917892</v>
      </c>
    </row>
    <row r="38" spans="1:5" ht="15" customHeight="1" x14ac:dyDescent="0.2">
      <c r="B38" s="11" t="s">
        <v>35</v>
      </c>
      <c r="C38" s="43">
        <v>15.574519717796299</v>
      </c>
      <c r="D38" s="12"/>
      <c r="E38" s="13"/>
    </row>
    <row r="39" spans="1:5" ht="15" customHeight="1" x14ac:dyDescent="0.2">
      <c r="B39" s="11" t="s">
        <v>61</v>
      </c>
      <c r="C39" s="43">
        <v>17.4266978147675</v>
      </c>
      <c r="D39" s="12"/>
      <c r="E39" s="12"/>
    </row>
    <row r="40" spans="1:5" ht="15" customHeight="1" x14ac:dyDescent="0.2">
      <c r="B40" s="11" t="s">
        <v>36</v>
      </c>
      <c r="C40" s="100">
        <v>0.17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6.5471300530000001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1.9368199999999999E-2</v>
      </c>
      <c r="D45" s="12"/>
    </row>
    <row r="46" spans="1:5" ht="15.75" customHeight="1" x14ac:dyDescent="0.2">
      <c r="B46" s="11" t="s">
        <v>51</v>
      </c>
      <c r="C46" s="45">
        <v>6.7444820000000003E-2</v>
      </c>
      <c r="D46" s="12"/>
    </row>
    <row r="47" spans="1:5" ht="15.75" customHeight="1" x14ac:dyDescent="0.2">
      <c r="B47" s="11" t="s">
        <v>59</v>
      </c>
      <c r="C47" s="45">
        <v>0.10288990000000001</v>
      </c>
      <c r="D47" s="12"/>
      <c r="E47" s="13"/>
    </row>
    <row r="48" spans="1:5" ht="15" customHeight="1" x14ac:dyDescent="0.2">
      <c r="B48" s="11" t="s">
        <v>58</v>
      </c>
      <c r="C48" s="46">
        <v>0.81029708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0.59351200000000004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5.2605475999999901E-2</v>
      </c>
    </row>
    <row r="63" spans="1:4" ht="15.75" customHeight="1" x14ac:dyDescent="0.2">
      <c r="A63" s="4"/>
    </row>
  </sheetData>
  <sheetProtection algorithmName="SHA-512" hashValue="QqwKPA9KiP+r0DXprqg/s521KvhQfyRis/4nhsYLiQppqSmXrFFaBYH/UZlhbAIjy1H7JeAtyGzon2hWluM8Cw==" saltValue="f9OL0V3/QqPZye3ol8Z/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0.606739715394363</v>
      </c>
      <c r="C2" s="98">
        <v>0.95</v>
      </c>
      <c r="D2" s="56">
        <v>45.059697708734632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42.681515161267903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211.06677542197349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6.8240161251364508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0.18801467354705301</v>
      </c>
      <c r="C10" s="98">
        <v>0.95</v>
      </c>
      <c r="D10" s="56">
        <v>13.699227061288489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0.18801467354705301</v>
      </c>
      <c r="C11" s="98">
        <v>0.95</v>
      </c>
      <c r="D11" s="56">
        <v>13.699227061288489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0.18801467354705301</v>
      </c>
      <c r="C12" s="98">
        <v>0.95</v>
      </c>
      <c r="D12" s="56">
        <v>13.699227061288489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0.18801467354705301</v>
      </c>
      <c r="C13" s="98">
        <v>0.95</v>
      </c>
      <c r="D13" s="56">
        <v>13.699227061288489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0.18801467354705301</v>
      </c>
      <c r="C14" s="98">
        <v>0.95</v>
      </c>
      <c r="D14" s="56">
        <v>13.699227061288489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0.18801467354705301</v>
      </c>
      <c r="C15" s="98">
        <v>0.95</v>
      </c>
      <c r="D15" s="56">
        <v>13.699227061288489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0.43846979913857109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0.99</v>
      </c>
      <c r="C18" s="98">
        <v>0.95</v>
      </c>
      <c r="D18" s="56">
        <v>4.9270454148954128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4.9270454148954128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0.97338099999999994</v>
      </c>
      <c r="C21" s="98">
        <v>0.95</v>
      </c>
      <c r="D21" s="56">
        <v>78.708084515042287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23.463764774460952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4.5607388970998564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0.24605027579899999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0.14663970143538099</v>
      </c>
      <c r="C27" s="98">
        <v>0.95</v>
      </c>
      <c r="D27" s="56">
        <v>19.698516154118199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0.99</v>
      </c>
      <c r="C29" s="98">
        <v>0.95</v>
      </c>
      <c r="D29" s="56">
        <v>84.046606343271279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1.310082435231509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2.2660349299999999E-3</v>
      </c>
      <c r="C32" s="98">
        <v>0.95</v>
      </c>
      <c r="D32" s="56">
        <v>0.90679548983180225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0.58613598346710194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1.362241488981754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0.70235220257381892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LOcjJi+eo/BDi9BpXK7hNFQw7YFlSNwn/3cPjU22YTz7/0F12w6t/OJFi+4dmwaCRAEyBkV4C4hSzaqnv3uMQ==" saltValue="d2Fa7UXrfZwzuskbNtyK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g2ko29s/GWr+q2hMUSYEuZ3k4NyK9k90/fG2e3XUYK6EaiIMBrRlFWd5MdUx1kOpPiFQqEqSr3kA5NtpcHdOdg==" saltValue="KLDCx9Rue2Kk6OCvRufP6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SbLw/Y9LsmGLYAdbygyJSirXri5bRGZVONpOF0YZr4AcHitarrFUzon0kkkKfYL6DZUebrhO/Dkf9KJoS8oijw==" saltValue="fHGXpycVNYPRnc9Ns4Gl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0.1880909457802773</v>
      </c>
      <c r="C3" s="21">
        <f>frac_mam_1_5months * 2.6</f>
        <v>0.1880909457802773</v>
      </c>
      <c r="D3" s="21">
        <f>frac_mam_6_11months * 2.6</f>
        <v>0.14185429066419603</v>
      </c>
      <c r="E3" s="21">
        <f>frac_mam_12_23months * 2.6</f>
        <v>7.7392875775694966E-2</v>
      </c>
      <c r="F3" s="21">
        <f>frac_mam_24_59months * 2.6</f>
        <v>4.185400120913986E-2</v>
      </c>
    </row>
    <row r="4" spans="1:6" ht="15.75" customHeight="1" x14ac:dyDescent="0.2">
      <c r="A4" s="3" t="s">
        <v>207</v>
      </c>
      <c r="B4" s="21">
        <f>frac_sam_1month * 2.6</f>
        <v>9.9401898682117462E-2</v>
      </c>
      <c r="C4" s="21">
        <f>frac_sam_1_5months * 2.6</f>
        <v>9.9401898682117462E-2</v>
      </c>
      <c r="D4" s="21">
        <f>frac_sam_6_11months * 2.6</f>
        <v>7.9012808576226196E-2</v>
      </c>
      <c r="E4" s="21">
        <f>frac_sam_12_23months * 2.6</f>
        <v>4.7596612572669943E-2</v>
      </c>
      <c r="F4" s="21">
        <f>frac_sam_24_59months * 2.6</f>
        <v>2.4026124924421306E-2</v>
      </c>
    </row>
  </sheetData>
  <sheetProtection algorithmName="SHA-512" hashValue="BSYU3+HnlpFSZJ5hUahjfDfN5Cy0Cg2p5q8Yj8KS47dbE+km+Oq8CKZJLKqUSgAe786/2HhiE4GhpUkJ79ZOqg==" saltValue="wM5j7I2b1FWiINjWQQtP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0.621</v>
      </c>
      <c r="E2" s="60">
        <f>food_insecure</f>
        <v>0.621</v>
      </c>
      <c r="F2" s="60">
        <f>food_insecure</f>
        <v>0.621</v>
      </c>
      <c r="G2" s="60">
        <f>food_insecure</f>
        <v>0.621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0.621</v>
      </c>
      <c r="F5" s="60">
        <f>food_insecure</f>
        <v>0.621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0.621</v>
      </c>
      <c r="F8" s="60">
        <f>food_insecure</f>
        <v>0.621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0.621</v>
      </c>
      <c r="F9" s="60">
        <f>food_insecure</f>
        <v>0.621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0.621</v>
      </c>
      <c r="I15" s="60">
        <f>food_insecure</f>
        <v>0.621</v>
      </c>
      <c r="J15" s="60">
        <f>food_insecure</f>
        <v>0.621</v>
      </c>
      <c r="K15" s="60">
        <f>food_insecure</f>
        <v>0.621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6.1783458281707934E-2</v>
      </c>
      <c r="M25" s="60">
        <f>(1-food_insecure)*(0.49)+food_insecure*(0.7)</f>
        <v>0.62040999999999991</v>
      </c>
      <c r="N25" s="60">
        <f>(1-food_insecure)*(0.49)+food_insecure*(0.7)</f>
        <v>0.62040999999999991</v>
      </c>
      <c r="O25" s="60">
        <f>(1-food_insecure)*(0.49)+food_insecure*(0.7)</f>
        <v>0.62040999999999991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2.6478624977874829E-2</v>
      </c>
      <c r="M26" s="60">
        <f>(1-food_insecure)*(0.21)+food_insecure*(0.3)</f>
        <v>0.26588999999999996</v>
      </c>
      <c r="N26" s="60">
        <f>(1-food_insecure)*(0.21)+food_insecure*(0.3)</f>
        <v>0.26588999999999996</v>
      </c>
      <c r="O26" s="60">
        <f>(1-food_insecure)*(0.21)+food_insecure*(0.3)</f>
        <v>0.26588999999999996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1.13228013839722E-2</v>
      </c>
      <c r="M27" s="60">
        <f>(1-food_insecure)*(0.3)</f>
        <v>0.1137</v>
      </c>
      <c r="N27" s="60">
        <f>(1-food_insecure)*(0.3)</f>
        <v>0.1137</v>
      </c>
      <c r="O27" s="60">
        <f>(1-food_insecure)*(0.3)</f>
        <v>0.1137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0.90041511535644503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eTJRXgHp0qisATSGvbWzzla86CMa3/9RnRQ/vXd4bkyzJWX11c0bktFg1fBq8sxfmbejjWMxRyed7RlBCybGdQ==" saltValue="Bd6N9ZoydmWWGRzU8pFL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iv/JodduofPOD8YffCI2lpUqlMGq4SXgPbkSXjZp466AOxPBGU3Stlax3ZevUa0m7EECMWUygNmEX5VMhRTJeg==" saltValue="q7CDwQ8GXNJY6O966sNZe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T/bdITbtcJarlTiVOC9iLhRouPfKKnvfwi6rU6uiIaIUTASUzeoMMrBLohErAYaGc44UyOu+HhcBR9XYbW08Q==" saltValue="LwrvyTacSEwEdroTeJcd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uggVaVYu6SnS3rPMlHR23sXcOeZ9gFjn1TzPuLQNE6JZErJ5FxHXmx3P5dLTTm2jcdFxFFJ39o47woW4Irwiw==" saltValue="6zAv9GSlMBMSl4vUYX7dS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sRMGKRlaZS7Vrw/bhKvqxvr5Nn35YX9/C8qdy/2j7YWMqyn6Fzr4jrSokL+luOY+JSqOB/L5sVTzDYOu8Bjig==" saltValue="ezNInehgmXvUI71wBEevh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O/9o2aXyLJ34PtkwsSs/ausvsuwtGdz2MEmAmBfuDCvq0D9ccxax459SQj1kj1XzXotGNvR9lrx7XMfmBuaxw==" saltValue="U7TiqGmCr4HwABHd6wmIq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623220.29280000005</v>
      </c>
      <c r="C2" s="49">
        <v>1269000</v>
      </c>
      <c r="D2" s="49">
        <v>2877000</v>
      </c>
      <c r="E2" s="49">
        <v>22000</v>
      </c>
      <c r="F2" s="49">
        <v>15000</v>
      </c>
      <c r="G2" s="17">
        <f t="shared" ref="G2:G11" si="0">C2+D2+E2+F2</f>
        <v>4183000</v>
      </c>
      <c r="H2" s="17">
        <f t="shared" ref="H2:H11" si="1">(B2 + stillbirth*B2/(1000-stillbirth))/(1-abortion)</f>
        <v>712872.14482514956</v>
      </c>
      <c r="I2" s="17">
        <f t="shared" ref="I2:I11" si="2">G2-H2</f>
        <v>3470127.8551748507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612079.07039999997</v>
      </c>
      <c r="C3" s="50">
        <v>1302000</v>
      </c>
      <c r="D3" s="50">
        <v>2797000</v>
      </c>
      <c r="E3" s="50">
        <v>23000</v>
      </c>
      <c r="F3" s="50">
        <v>15500</v>
      </c>
      <c r="G3" s="17">
        <f t="shared" si="0"/>
        <v>4137500</v>
      </c>
      <c r="H3" s="17">
        <f t="shared" si="1"/>
        <v>700128.22874921572</v>
      </c>
      <c r="I3" s="17">
        <f t="shared" si="2"/>
        <v>3437371.7712507844</v>
      </c>
    </row>
    <row r="4" spans="1:9" ht="15.75" customHeight="1" x14ac:dyDescent="0.2">
      <c r="A4" s="5">
        <f t="shared" si="3"/>
        <v>2023</v>
      </c>
      <c r="B4" s="49">
        <v>600277.31999999995</v>
      </c>
      <c r="C4" s="50">
        <v>1346000</v>
      </c>
      <c r="D4" s="50">
        <v>2717000</v>
      </c>
      <c r="E4" s="50">
        <v>23000</v>
      </c>
      <c r="F4" s="50">
        <v>16000</v>
      </c>
      <c r="G4" s="17">
        <f t="shared" si="0"/>
        <v>4102000</v>
      </c>
      <c r="H4" s="17">
        <f t="shared" si="1"/>
        <v>686628.7660110232</v>
      </c>
      <c r="I4" s="17">
        <f t="shared" si="2"/>
        <v>3415371.233988977</v>
      </c>
    </row>
    <row r="5" spans="1:9" ht="15.75" customHeight="1" x14ac:dyDescent="0.2">
      <c r="A5" s="5">
        <f t="shared" si="3"/>
        <v>2024</v>
      </c>
      <c r="B5" s="49">
        <v>587893.07519999996</v>
      </c>
      <c r="C5" s="50">
        <v>1390000</v>
      </c>
      <c r="D5" s="50">
        <v>2648000</v>
      </c>
      <c r="E5" s="50">
        <v>23000</v>
      </c>
      <c r="F5" s="50">
        <v>16600</v>
      </c>
      <c r="G5" s="17">
        <f t="shared" si="0"/>
        <v>4077600</v>
      </c>
      <c r="H5" s="17">
        <f t="shared" si="1"/>
        <v>672463.01554588415</v>
      </c>
      <c r="I5" s="17">
        <f t="shared" si="2"/>
        <v>3405136.9844541159</v>
      </c>
    </row>
    <row r="6" spans="1:9" ht="15.75" customHeight="1" x14ac:dyDescent="0.2">
      <c r="A6" s="5">
        <f t="shared" si="3"/>
        <v>2025</v>
      </c>
      <c r="B6" s="49">
        <v>574916.54399999999</v>
      </c>
      <c r="C6" s="50">
        <v>1427000</v>
      </c>
      <c r="D6" s="50">
        <v>2599000</v>
      </c>
      <c r="E6" s="50">
        <v>24000</v>
      </c>
      <c r="F6" s="50">
        <v>17200</v>
      </c>
      <c r="G6" s="17">
        <f t="shared" si="0"/>
        <v>4067200</v>
      </c>
      <c r="H6" s="17">
        <f t="shared" si="1"/>
        <v>657619.77674925677</v>
      </c>
      <c r="I6" s="17">
        <f t="shared" si="2"/>
        <v>3409580.223250743</v>
      </c>
    </row>
    <row r="7" spans="1:9" ht="15.75" customHeight="1" x14ac:dyDescent="0.2">
      <c r="A7" s="5">
        <f t="shared" si="3"/>
        <v>2026</v>
      </c>
      <c r="B7" s="49">
        <v>568791.88800000004</v>
      </c>
      <c r="C7" s="50">
        <v>1458000</v>
      </c>
      <c r="D7" s="50">
        <v>2572000</v>
      </c>
      <c r="E7" s="50">
        <v>24000</v>
      </c>
      <c r="F7" s="50">
        <v>18000</v>
      </c>
      <c r="G7" s="17">
        <f t="shared" si="0"/>
        <v>4072000</v>
      </c>
      <c r="H7" s="17">
        <f t="shared" si="1"/>
        <v>650614.07313293149</v>
      </c>
      <c r="I7" s="17">
        <f t="shared" si="2"/>
        <v>3421385.9268670687</v>
      </c>
    </row>
    <row r="8" spans="1:9" ht="15.75" customHeight="1" x14ac:dyDescent="0.2">
      <c r="A8" s="5">
        <f t="shared" si="3"/>
        <v>2027</v>
      </c>
      <c r="B8" s="49">
        <v>562281.21600000001</v>
      </c>
      <c r="C8" s="50">
        <v>1483000</v>
      </c>
      <c r="D8" s="50">
        <v>2565000</v>
      </c>
      <c r="E8" s="50">
        <v>24000</v>
      </c>
      <c r="F8" s="50">
        <v>18300</v>
      </c>
      <c r="G8" s="17">
        <f t="shared" si="0"/>
        <v>4090300</v>
      </c>
      <c r="H8" s="17">
        <f t="shared" si="1"/>
        <v>643166.82411598961</v>
      </c>
      <c r="I8" s="17">
        <f t="shared" si="2"/>
        <v>3447133.1758840103</v>
      </c>
    </row>
    <row r="9" spans="1:9" ht="15.75" customHeight="1" x14ac:dyDescent="0.2">
      <c r="A9" s="5">
        <f t="shared" si="3"/>
        <v>2028</v>
      </c>
      <c r="B9" s="49">
        <v>555412.57200000004</v>
      </c>
      <c r="C9" s="50">
        <v>1500000</v>
      </c>
      <c r="D9" s="50">
        <v>2574000</v>
      </c>
      <c r="E9" s="50">
        <v>24000</v>
      </c>
      <c r="F9" s="50">
        <v>19700</v>
      </c>
      <c r="G9" s="17">
        <f t="shared" si="0"/>
        <v>4117700</v>
      </c>
      <c r="H9" s="17">
        <f t="shared" si="1"/>
        <v>635310.10790040949</v>
      </c>
      <c r="I9" s="17">
        <f t="shared" si="2"/>
        <v>3482389.8920995905</v>
      </c>
    </row>
    <row r="10" spans="1:9" ht="15.75" customHeight="1" x14ac:dyDescent="0.2">
      <c r="A10" s="5">
        <f t="shared" si="3"/>
        <v>2029</v>
      </c>
      <c r="B10" s="49">
        <v>548212.79999999993</v>
      </c>
      <c r="C10" s="50">
        <v>1512000</v>
      </c>
      <c r="D10" s="50">
        <v>2597000</v>
      </c>
      <c r="E10" s="50">
        <v>25000</v>
      </c>
      <c r="F10" s="50">
        <v>20100</v>
      </c>
      <c r="G10" s="17">
        <f t="shared" si="0"/>
        <v>4154100</v>
      </c>
      <c r="H10" s="17">
        <f t="shared" si="1"/>
        <v>627074.6300650636</v>
      </c>
      <c r="I10" s="17">
        <f t="shared" si="2"/>
        <v>3527025.3699349365</v>
      </c>
    </row>
    <row r="11" spans="1:9" ht="15.75" customHeight="1" x14ac:dyDescent="0.2">
      <c r="A11" s="5">
        <f t="shared" si="3"/>
        <v>2030</v>
      </c>
      <c r="B11" s="49">
        <v>540707.54399999999</v>
      </c>
      <c r="C11" s="50">
        <v>1520000</v>
      </c>
      <c r="D11" s="50">
        <v>2631000</v>
      </c>
      <c r="E11" s="50">
        <v>25000</v>
      </c>
      <c r="F11" s="50">
        <v>20600</v>
      </c>
      <c r="G11" s="17">
        <f t="shared" si="0"/>
        <v>4196600</v>
      </c>
      <c r="H11" s="17">
        <f t="shared" si="1"/>
        <v>618489.72356571967</v>
      </c>
      <c r="I11" s="17">
        <f t="shared" si="2"/>
        <v>3578110.2764342804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foogx3WYIske5XRvWNJCnCpcZO8k8RlXgYRjpLmiOTtKZtnpxnNiQwgkZgpGjZV6juN75nlrdVe7YvQo6k8fA==" saltValue="AY1qGfDAN4Y86C8DwyFi1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faNiT0EDBRU+zhMGcPSBcM7789iaFYMWvwKZnlTwHpLGxf3CEwbRIyD5fN0DgVhozd6cIuuLR1GSoKdebDJLg==" saltValue="js7NJIy2Vdm03Bn47aqKy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x0tK26rIRi9Syf6kjt2NobdkWSc4umIXdZACg3W2VJZNVRl9GgEjIPXlqn3u4FIf/VWeN1aUtyVnUOQ893QFBA==" saltValue="YuWufJbyeULUCUvWB0vl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gJyoVz5saliRhCWnoWQGk9SpxKkbA1jLBO3dvCN5e0eqxRt4Jr4lb3w395dFM96YIGUdgN2OEbZFQ3APqC41Q==" saltValue="ye5eW4SPPBxUyp8oqIP1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adL/BPfvYvrLmGAvb0p+xA5pQNBRLsAwe5Ul1Yhxzw/bgCBvv6cdJO9dZ6um0oUuPcx7TED5W6FrZluxBAEjQw==" saltValue="k98c1f0Drip3hpAGkMOp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IiC8D39Jo7RBsAF3+r4J5VIF8O3iC2IvDfBQi4l4ziM2WD2Zjs9HGBq2nLJFwOG1cgMpY91Z2BL9j8FP6Nj/A==" saltValue="PL3Ak9cUvhuE69ZyqfxD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3L0Pm2w+2w/9WxUL1bQ1cJKjDViZtaLQKVhjvo1gxcuqf457LqNaDRAchocJkj8kBGdwyMi9Gnu3QrmMGSkhMw==" saltValue="I0GhSxHJaQx9HQEa/3vI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7JQHVBps5jbVgDk3thl8lfs6hwoE7VJNWj8DSNI2/X+ioLxD8+gWarcIpixZOLMwnB8JZU3rekOLc/1y6m2gng==" saltValue="bBRSkHFk70Zy1kP1vSem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CG1LH8YKBKoMcDQWNN8b37wdzbtkSabHYZh0f/ZGum5g0ANWfXRZNKV5rkoJUscP2sthEr4a9Fc8SRwJI6vgQA==" saltValue="O/8r/RW850aAwnH+J5Gs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iOTi8TSSTt1WDwhnKY+joMBoIGuZvx6hdRP+E8lBnnXa9dXHOtEBslEkXorWJ42iA74aN80PrXpWXl26o26/aw==" saltValue="NklG4MTI0CGmQ7Ho8QrZl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1.875487087757035E-3</v>
      </c>
    </row>
    <row r="4" spans="1:8" ht="15.75" customHeight="1" x14ac:dyDescent="0.2">
      <c r="B4" s="19" t="s">
        <v>97</v>
      </c>
      <c r="C4" s="101">
        <v>0.1140250651794826</v>
      </c>
    </row>
    <row r="5" spans="1:8" ht="15.75" customHeight="1" x14ac:dyDescent="0.2">
      <c r="B5" s="19" t="s">
        <v>95</v>
      </c>
      <c r="C5" s="101">
        <v>5.3142499646473711E-2</v>
      </c>
    </row>
    <row r="6" spans="1:8" ht="15.75" customHeight="1" x14ac:dyDescent="0.2">
      <c r="B6" s="19" t="s">
        <v>91</v>
      </c>
      <c r="C6" s="101">
        <v>0.2238041372878837</v>
      </c>
    </row>
    <row r="7" spans="1:8" ht="15.75" customHeight="1" x14ac:dyDescent="0.2">
      <c r="B7" s="19" t="s">
        <v>96</v>
      </c>
      <c r="C7" s="101">
        <v>0.32378753963664958</v>
      </c>
    </row>
    <row r="8" spans="1:8" ht="15.75" customHeight="1" x14ac:dyDescent="0.2">
      <c r="B8" s="19" t="s">
        <v>98</v>
      </c>
      <c r="C8" s="101">
        <v>2.542965550044388E-3</v>
      </c>
    </row>
    <row r="9" spans="1:8" ht="15.75" customHeight="1" x14ac:dyDescent="0.2">
      <c r="B9" s="19" t="s">
        <v>92</v>
      </c>
      <c r="C9" s="101">
        <v>0.19943495789400559</v>
      </c>
    </row>
    <row r="10" spans="1:8" ht="15.75" customHeight="1" x14ac:dyDescent="0.2">
      <c r="B10" s="19" t="s">
        <v>94</v>
      </c>
      <c r="C10" s="101">
        <v>8.1387347717703409E-2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0.1084973361398022</v>
      </c>
      <c r="D14" s="55">
        <v>0.1084973361398022</v>
      </c>
      <c r="E14" s="55">
        <v>0.1084973361398022</v>
      </c>
      <c r="F14" s="55">
        <v>0.1084973361398022</v>
      </c>
    </row>
    <row r="15" spans="1:8" ht="15.75" customHeight="1" x14ac:dyDescent="0.2">
      <c r="B15" s="19" t="s">
        <v>102</v>
      </c>
      <c r="C15" s="101">
        <v>0.18855755863995999</v>
      </c>
      <c r="D15" s="101">
        <v>0.18855755863995999</v>
      </c>
      <c r="E15" s="101">
        <v>0.18855755863995999</v>
      </c>
      <c r="F15" s="101">
        <v>0.18855755863995999</v>
      </c>
    </row>
    <row r="16" spans="1:8" ht="15.75" customHeight="1" x14ac:dyDescent="0.2">
      <c r="B16" s="19" t="s">
        <v>2</v>
      </c>
      <c r="C16" s="101">
        <v>1.285515510821273E-2</v>
      </c>
      <c r="D16" s="101">
        <v>1.285515510821273E-2</v>
      </c>
      <c r="E16" s="101">
        <v>1.285515510821273E-2</v>
      </c>
      <c r="F16" s="101">
        <v>1.285515510821273E-2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4.8573354281979788E-3</v>
      </c>
      <c r="D19" s="101">
        <v>4.8573354281979788E-3</v>
      </c>
      <c r="E19" s="101">
        <v>4.8573354281979788E-3</v>
      </c>
      <c r="F19" s="101">
        <v>4.8573354281979788E-3</v>
      </c>
    </row>
    <row r="20" spans="1:8" ht="15.75" customHeight="1" x14ac:dyDescent="0.2">
      <c r="B20" s="19" t="s">
        <v>79</v>
      </c>
      <c r="C20" s="101">
        <v>3.707704519986204E-2</v>
      </c>
      <c r="D20" s="101">
        <v>3.707704519986204E-2</v>
      </c>
      <c r="E20" s="101">
        <v>3.707704519986204E-2</v>
      </c>
      <c r="F20" s="101">
        <v>3.707704519986204E-2</v>
      </c>
    </row>
    <row r="21" spans="1:8" ht="15.75" customHeight="1" x14ac:dyDescent="0.2">
      <c r="B21" s="19" t="s">
        <v>88</v>
      </c>
      <c r="C21" s="101">
        <v>0.14980349260559109</v>
      </c>
      <c r="D21" s="101">
        <v>0.14980349260559109</v>
      </c>
      <c r="E21" s="101">
        <v>0.14980349260559109</v>
      </c>
      <c r="F21" s="101">
        <v>0.14980349260559109</v>
      </c>
    </row>
    <row r="22" spans="1:8" ht="15.75" customHeight="1" x14ac:dyDescent="0.2">
      <c r="B22" s="19" t="s">
        <v>99</v>
      </c>
      <c r="C22" s="101">
        <v>0.49835207687837402</v>
      </c>
      <c r="D22" s="101">
        <v>0.49835207687837402</v>
      </c>
      <c r="E22" s="101">
        <v>0.49835207687837402</v>
      </c>
      <c r="F22" s="101">
        <v>0.49835207687837402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6.9449472999999998E-2</v>
      </c>
    </row>
    <row r="27" spans="1:8" ht="15.75" customHeight="1" x14ac:dyDescent="0.2">
      <c r="B27" s="19" t="s">
        <v>89</v>
      </c>
      <c r="C27" s="101">
        <v>2.9846799E-2</v>
      </c>
    </row>
    <row r="28" spans="1:8" ht="15.75" customHeight="1" x14ac:dyDescent="0.2">
      <c r="B28" s="19" t="s">
        <v>103</v>
      </c>
      <c r="C28" s="101">
        <v>7.5538350000000004E-2</v>
      </c>
    </row>
    <row r="29" spans="1:8" ht="15.75" customHeight="1" x14ac:dyDescent="0.2">
      <c r="B29" s="19" t="s">
        <v>86</v>
      </c>
      <c r="C29" s="101">
        <v>0.20332114100000001</v>
      </c>
    </row>
    <row r="30" spans="1:8" ht="15.75" customHeight="1" x14ac:dyDescent="0.2">
      <c r="B30" s="19" t="s">
        <v>4</v>
      </c>
      <c r="C30" s="101">
        <v>4.5681777999999999E-2</v>
      </c>
    </row>
    <row r="31" spans="1:8" ht="15.75" customHeight="1" x14ac:dyDescent="0.2">
      <c r="B31" s="19" t="s">
        <v>80</v>
      </c>
      <c r="C31" s="101">
        <v>1.9566962E-2</v>
      </c>
    </row>
    <row r="32" spans="1:8" ht="15.75" customHeight="1" x14ac:dyDescent="0.2">
      <c r="B32" s="19" t="s">
        <v>85</v>
      </c>
      <c r="C32" s="101">
        <v>8.5306862999999997E-2</v>
      </c>
    </row>
    <row r="33" spans="2:3" ht="15.75" customHeight="1" x14ac:dyDescent="0.2">
      <c r="B33" s="19" t="s">
        <v>100</v>
      </c>
      <c r="C33" s="101">
        <v>0.392452888</v>
      </c>
    </row>
    <row r="34" spans="2:3" ht="15.75" customHeight="1" x14ac:dyDescent="0.2">
      <c r="B34" s="19" t="s">
        <v>87</v>
      </c>
      <c r="C34" s="101">
        <v>7.8835746999999998E-2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qahlOI3zVg4LjR3kzlXgQRJtyj4xju7rKrhzLntR6BTBXCSevadjo7ofiauygt47RYAJcFKeICsE6jJGQhhOqA==" saltValue="CUtB06F2l7HE6oyoKOGYp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0.57752044108083245</v>
      </c>
      <c r="D2" s="52">
        <f>IFERROR(1-_xlfn.NORM.DIST(_xlfn.NORM.INV(SUM(D4:D5), 0, 1) + 1, 0, 1, TRUE), "")</f>
        <v>0.57752044108083245</v>
      </c>
      <c r="E2" s="52">
        <f>IFERROR(1-_xlfn.NORM.DIST(_xlfn.NORM.INV(SUM(E4:E5), 0, 1) + 1, 0, 1, TRUE), "")</f>
        <v>0.60020212043706556</v>
      </c>
      <c r="F2" s="52">
        <f>IFERROR(1-_xlfn.NORM.DIST(_xlfn.NORM.INV(SUM(F4:F5), 0, 1) + 1, 0, 1, TRUE), "")</f>
        <v>0.42674120625016665</v>
      </c>
      <c r="G2" s="52">
        <f>IFERROR(1-_xlfn.NORM.DIST(_xlfn.NORM.INV(SUM(G4:G5), 0, 1) + 1, 0, 1, TRUE), "")</f>
        <v>0.40991825997939957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0.30654427054951194</v>
      </c>
      <c r="D3" s="52">
        <f>IFERROR(_xlfn.NORM.DIST(_xlfn.NORM.INV(SUM(D4:D5), 0, 1) + 1, 0, 1, TRUE) - SUM(D4:D5), "")</f>
        <v>0.30654427054951194</v>
      </c>
      <c r="E3" s="52">
        <f>IFERROR(_xlfn.NORM.DIST(_xlfn.NORM.INV(SUM(E4:E5), 0, 1) + 1, 0, 1, TRUE) - SUM(E4:E5), "")</f>
        <v>0.29485330398496001</v>
      </c>
      <c r="F3" s="52">
        <f>IFERROR(_xlfn.NORM.DIST(_xlfn.NORM.INV(SUM(F4:F5), 0, 1) + 1, 0, 1, TRUE) - SUM(F4:F5), "")</f>
        <v>0.36581507960798715</v>
      </c>
      <c r="G3" s="52">
        <f>IFERROR(_xlfn.NORM.DIST(_xlfn.NORM.INV(SUM(G4:G5), 0, 1) + 1, 0, 1, TRUE) - SUM(G4:G5), "")</f>
        <v>0.37009700000175572</v>
      </c>
    </row>
    <row r="4" spans="1:15" ht="15.75" customHeight="1" x14ac:dyDescent="0.2">
      <c r="B4" s="5" t="s">
        <v>110</v>
      </c>
      <c r="C4" s="45">
        <v>7.8499346971511799E-2</v>
      </c>
      <c r="D4" s="53">
        <v>7.8499346971511799E-2</v>
      </c>
      <c r="E4" s="53">
        <v>3.6356251686811503E-2</v>
      </c>
      <c r="F4" s="53">
        <v>0.12332756817340899</v>
      </c>
      <c r="G4" s="53">
        <v>0.141903966665268</v>
      </c>
    </row>
    <row r="5" spans="1:15" ht="15.75" customHeight="1" x14ac:dyDescent="0.2">
      <c r="B5" s="5" t="s">
        <v>106</v>
      </c>
      <c r="C5" s="45">
        <v>3.7435941398143803E-2</v>
      </c>
      <c r="D5" s="53">
        <v>3.7435941398143803E-2</v>
      </c>
      <c r="E5" s="53">
        <v>6.85883238911629E-2</v>
      </c>
      <c r="F5" s="53">
        <v>8.4116145968437195E-2</v>
      </c>
      <c r="G5" s="53">
        <v>7.8080773353576702E-2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0.58841914158518638</v>
      </c>
      <c r="D8" s="52">
        <f>IFERROR(1-_xlfn.NORM.DIST(_xlfn.NORM.INV(SUM(D10:D11), 0, 1) + 1, 0, 1, TRUE), "")</f>
        <v>0.58841914158518638</v>
      </c>
      <c r="E8" s="52">
        <f>IFERROR(1-_xlfn.NORM.DIST(_xlfn.NORM.INV(SUM(E10:E11), 0, 1) + 1, 0, 1, TRUE), "")</f>
        <v>0.64525174266245111</v>
      </c>
      <c r="F8" s="52">
        <f>IFERROR(1-_xlfn.NORM.DIST(_xlfn.NORM.INV(SUM(F10:F11), 0, 1) + 1, 0, 1, TRUE), "")</f>
        <v>0.7466014741996374</v>
      </c>
      <c r="G8" s="52">
        <f>IFERROR(1-_xlfn.NORM.DIST(_xlfn.NORM.INV(SUM(G10:G11), 0, 1) + 1, 0, 1, TRUE), "")</f>
        <v>0.83000996830546936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0.30100668746773873</v>
      </c>
      <c r="D9" s="52">
        <f>IFERROR(_xlfn.NORM.DIST(_xlfn.NORM.INV(SUM(D10:D11), 0, 1) + 1, 0, 1, TRUE) - SUM(D10:D11), "")</f>
        <v>0.30100668746773873</v>
      </c>
      <c r="E9" s="52">
        <f>IFERROR(_xlfn.NORM.DIST(_xlfn.NORM.INV(SUM(E10:E11), 0, 1) + 1, 0, 1, TRUE) - SUM(E10:E11), "")</f>
        <v>0.26979937301430956</v>
      </c>
      <c r="F9" s="52">
        <f>IFERROR(_xlfn.NORM.DIST(_xlfn.NORM.INV(SUM(F10:F11), 0, 1) + 1, 0, 1, TRUE) - SUM(F10:F11), "")</f>
        <v>0.20532564566637609</v>
      </c>
      <c r="G9" s="52">
        <f>IFERROR(_xlfn.NORM.DIST(_xlfn.NORM.INV(SUM(G10:G11), 0, 1) + 1, 0, 1, TRUE) - SUM(G10:G11), "")</f>
        <v>0.14465152164316092</v>
      </c>
    </row>
    <row r="10" spans="1:15" ht="15.75" customHeight="1" x14ac:dyDescent="0.2">
      <c r="B10" s="5" t="s">
        <v>107</v>
      </c>
      <c r="C10" s="45">
        <v>7.2342671453952803E-2</v>
      </c>
      <c r="D10" s="53">
        <v>7.2342671453952803E-2</v>
      </c>
      <c r="E10" s="53">
        <v>5.4559342563152313E-2</v>
      </c>
      <c r="F10" s="53">
        <v>2.9766490682959602E-2</v>
      </c>
      <c r="G10" s="53">
        <v>1.60976927727461E-2</v>
      </c>
    </row>
    <row r="11" spans="1:15" ht="15.75" customHeight="1" x14ac:dyDescent="0.2">
      <c r="B11" s="5" t="s">
        <v>119</v>
      </c>
      <c r="C11" s="45">
        <v>3.8231499493122101E-2</v>
      </c>
      <c r="D11" s="53">
        <v>3.8231499493122101E-2</v>
      </c>
      <c r="E11" s="53">
        <v>3.0389541760086999E-2</v>
      </c>
      <c r="F11" s="53">
        <v>1.8306389451026899E-2</v>
      </c>
      <c r="G11" s="53">
        <v>9.2408172786235792E-3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0.57191562900000004</v>
      </c>
      <c r="D14" s="54">
        <v>0.54790967291399995</v>
      </c>
      <c r="E14" s="54">
        <v>0.54790967291399995</v>
      </c>
      <c r="F14" s="54">
        <v>0.52659723782500001</v>
      </c>
      <c r="G14" s="54">
        <v>0.52659723782500001</v>
      </c>
      <c r="H14" s="45">
        <v>0.249</v>
      </c>
      <c r="I14" s="55">
        <v>0.249</v>
      </c>
      <c r="J14" s="55">
        <v>0.249</v>
      </c>
      <c r="K14" s="55">
        <v>0.249</v>
      </c>
      <c r="L14" s="45">
        <v>0.36799999999999999</v>
      </c>
      <c r="M14" s="55">
        <v>0.36799999999999999</v>
      </c>
      <c r="N14" s="55">
        <v>0.36799999999999999</v>
      </c>
      <c r="O14" s="55">
        <v>0.36799999999999999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0.33943878879904804</v>
      </c>
      <c r="D15" s="52">
        <f t="shared" si="0"/>
        <v>0.32519096579053397</v>
      </c>
      <c r="E15" s="52">
        <f t="shared" si="0"/>
        <v>0.32519096579053397</v>
      </c>
      <c r="F15" s="52">
        <f t="shared" si="0"/>
        <v>0.31254177981599141</v>
      </c>
      <c r="G15" s="52">
        <f t="shared" si="0"/>
        <v>0.31254177981599141</v>
      </c>
      <c r="H15" s="52">
        <f t="shared" si="0"/>
        <v>0.14778448800000002</v>
      </c>
      <c r="I15" s="52">
        <f t="shared" si="0"/>
        <v>0.14778448800000002</v>
      </c>
      <c r="J15" s="52">
        <f t="shared" si="0"/>
        <v>0.14778448800000002</v>
      </c>
      <c r="K15" s="52">
        <f t="shared" si="0"/>
        <v>0.14778448800000002</v>
      </c>
      <c r="L15" s="52">
        <f t="shared" si="0"/>
        <v>0.218412416</v>
      </c>
      <c r="M15" s="52">
        <f t="shared" si="0"/>
        <v>0.218412416</v>
      </c>
      <c r="N15" s="52">
        <f t="shared" si="0"/>
        <v>0.218412416</v>
      </c>
      <c r="O15" s="52">
        <f t="shared" si="0"/>
        <v>0.218412416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4OoHaiuqZZ9L+LTktDgM8uLSPAgLw0AhgHC/TePnuF72SEAOIiiYcJgtGoc2tkHn/Bcb8RX4ysFzgQOwRrkxHw==" saltValue="fN/TlntRHPJdpASeSmXT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0.54416471719741799</v>
      </c>
      <c r="D2" s="53">
        <v>0.2381819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0.40855479240417503</v>
      </c>
      <c r="D3" s="53">
        <v>0.49394759999999999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2.39869970828295E-2</v>
      </c>
      <c r="D4" s="53">
        <v>0.23271030000000001</v>
      </c>
      <c r="E4" s="53">
        <v>0.89895576238632202</v>
      </c>
      <c r="F4" s="53">
        <v>0.57276380062103305</v>
      </c>
      <c r="G4" s="53">
        <v>0</v>
      </c>
    </row>
    <row r="5" spans="1:7" x14ac:dyDescent="0.2">
      <c r="B5" s="3" t="s">
        <v>125</v>
      </c>
      <c r="C5" s="52">
        <v>2.3293487727642101E-2</v>
      </c>
      <c r="D5" s="52">
        <v>3.5160105675458901E-2</v>
      </c>
      <c r="E5" s="52">
        <f>1-SUM(E2:E4)</f>
        <v>0.10104423761367798</v>
      </c>
      <c r="F5" s="52">
        <f>1-SUM(F2:F4)</f>
        <v>0.42723619937896695</v>
      </c>
      <c r="G5" s="52">
        <f>1-SUM(G2:G4)</f>
        <v>1</v>
      </c>
    </row>
  </sheetData>
  <sheetProtection algorithmName="SHA-512" hashValue="MYl+txifVV1AhuNCam22KI3OIvsRzQNm7zuLZBk8uWsSGOQE5omh95JXzNAzu7GTcLyVu5Ncy1qhkz26dKe5YQ==" saltValue="QsRgdG+6DHIUiJjvtn8OU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5eZ8kW0yH+2/AIIaUKI/Ze1pZlslMq2TX/jHBWbYX8qklLlHZSCoGp+g9YXgzfNNUKYW02MD7A/7yl9+NaHvWA==" saltValue="Dbj2CXd+sM2WH0OIzghou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S1/ejCgWT2gD5ci8JCn0h9Oj94xC9sgGUqhLJRSeykFJ5/tk6EvGQmY3fKzWFf+6Oo6dqfkuS8O425sgQQdioQ==" saltValue="ReXGZK/xgW8tsXDdqZx4K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togIh1iTdyCm47zODNkSs6RZM81yUdOe+EtLZTkir//1qxlYhPqQIbFUUjOSjc42PPEXH2ieCDGQ4vX2NUbpNw==" saltValue="JBpw4rub4PjQvAf8k2ydv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U83w4Wohb0N8N/mN4Q+qy3j1qjs1io3xtLJ5a9p1abotwOUSbmiNOVf4Ral5Goxhd6LD+2cO//sYuYmxphjng==" saltValue="SNFW5dX8O+peGpdrldAlW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2023-01-25T12:00:26Z</dcterms:modified>
</cp:coreProperties>
</file>