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B6EE3D45-5CBB-4C96-9AAD-7C81D5A268A7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H38" i="2"/>
  <c r="G38" i="2"/>
  <c r="A24" i="2"/>
  <c r="H11" i="2"/>
  <c r="G11" i="2"/>
  <c r="I10" i="2"/>
  <c r="H10" i="2"/>
  <c r="G10" i="2"/>
  <c r="H9" i="2"/>
  <c r="G9" i="2"/>
  <c r="I8" i="2"/>
  <c r="H8" i="2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A3" i="2"/>
  <c r="H2" i="2"/>
  <c r="I2" i="2" s="1"/>
  <c r="G2" i="2"/>
  <c r="A2" i="2"/>
  <c r="A31" i="2" s="1"/>
  <c r="C33" i="1"/>
  <c r="C20" i="1"/>
  <c r="I39" i="2" l="1"/>
  <c r="I40" i="2"/>
  <c r="I9" i="2"/>
  <c r="I3" i="2"/>
  <c r="I11" i="2"/>
  <c r="I5" i="2"/>
  <c r="A16" i="2"/>
  <c r="A32" i="2"/>
  <c r="I38" i="2"/>
  <c r="I7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<sst xmlns="http://schemas.openxmlformats.org/spreadsheetml/2006/main" count="2092" uniqueCount="337">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</sst>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5936581</v>
      </c>
    </row>
    <row r="8" spans="1:3" ht="15" customHeight="1" x14ac:dyDescent="0.2">
      <c r="B8" s="5" t="s">
        <v>19</v>
      </c>
      <c r="C8" s="44">
        <v>0.47599999999999998</v>
      </c>
    </row>
    <row r="9" spans="1:3" ht="15" customHeight="1" x14ac:dyDescent="0.2">
      <c r="B9" s="5" t="s">
        <v>20</v>
      </c>
      <c r="C9" s="45">
        <v>0.53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0.61399999999999999</v>
      </c>
    </row>
    <row r="12" spans="1:3" ht="15" customHeight="1" x14ac:dyDescent="0.2">
      <c r="B12" s="5" t="s">
        <v>23</v>
      </c>
      <c r="C12" s="45">
        <v>0.49</v>
      </c>
    </row>
    <row r="13" spans="1:3" ht="15" customHeight="1" x14ac:dyDescent="0.2">
      <c r="B13" s="5" t="s">
        <v>24</v>
      </c>
      <c r="C13" s="45">
        <v>0.75800000000000001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0.13639999999999999</v>
      </c>
    </row>
    <row r="24" spans="1:3" ht="15" customHeight="1" x14ac:dyDescent="0.2">
      <c r="B24" s="15" t="s">
        <v>33</v>
      </c>
      <c r="C24" s="45">
        <v>0.43980000000000002</v>
      </c>
    </row>
    <row r="25" spans="1:3" ht="15" customHeight="1" x14ac:dyDescent="0.2">
      <c r="B25" s="15" t="s">
        <v>34</v>
      </c>
      <c r="C25" s="45">
        <v>0.34289999999999998</v>
      </c>
    </row>
    <row r="26" spans="1:3" ht="15" customHeight="1" x14ac:dyDescent="0.2">
      <c r="B26" s="15" t="s">
        <v>35</v>
      </c>
      <c r="C26" s="45">
        <v>8.09E-2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0.215581961208623</v>
      </c>
    </row>
    <row r="30" spans="1:3" ht="14.25" customHeight="1" x14ac:dyDescent="0.2">
      <c r="B30" s="25" t="s">
        <v>38</v>
      </c>
      <c r="C30" s="99">
        <v>7.7267303263090698E-2</v>
      </c>
    </row>
    <row r="31" spans="1:3" ht="14.25" customHeight="1" x14ac:dyDescent="0.2">
      <c r="B31" s="25" t="s">
        <v>39</v>
      </c>
      <c r="C31" s="99">
        <v>0.120209071204808</v>
      </c>
    </row>
    <row r="32" spans="1:3" ht="14.25" customHeight="1" x14ac:dyDescent="0.2">
      <c r="B32" s="25" t="s">
        <v>40</v>
      </c>
      <c r="C32" s="99">
        <v>0.58694166432347794</v>
      </c>
    </row>
    <row r="33" spans="1:5" ht="13.15" customHeight="1" x14ac:dyDescent="0.2">
      <c r="B33" s="27" t="s">
        <v>41</v>
      </c>
      <c r="C33" s="48">
        <f>SUM(C29:C32)</f>
        <v>0.99999999999999956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27.573480911479201</v>
      </c>
    </row>
    <row r="38" spans="1:5" ht="15" customHeight="1" x14ac:dyDescent="0.2">
      <c r="B38" s="11" t="s">
        <v>45</v>
      </c>
      <c r="C38" s="43">
        <v>50.180154619039698</v>
      </c>
      <c r="D38" s="12"/>
      <c r="E38" s="13"/>
    </row>
    <row r="39" spans="1:5" ht="15" customHeight="1" x14ac:dyDescent="0.2">
      <c r="B39" s="11" t="s">
        <v>46</v>
      </c>
      <c r="C39" s="43">
        <v>74.686710062145195</v>
      </c>
      <c r="D39" s="12"/>
      <c r="E39" s="12"/>
    </row>
    <row r="40" spans="1:5" ht="15" customHeight="1" x14ac:dyDescent="0.2">
      <c r="B40" s="11" t="s">
        <v>47</v>
      </c>
      <c r="C40" s="100">
        <v>2.41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19.830109230000001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2.0004299999999999E-2</v>
      </c>
      <c r="D45" s="12"/>
    </row>
    <row r="46" spans="1:5" ht="15.75" customHeight="1" x14ac:dyDescent="0.2">
      <c r="B46" s="11" t="s">
        <v>52</v>
      </c>
      <c r="C46" s="45">
        <v>0.1045152</v>
      </c>
      <c r="D46" s="12"/>
    </row>
    <row r="47" spans="1:5" ht="15.75" customHeight="1" x14ac:dyDescent="0.2">
      <c r="B47" s="11" t="s">
        <v>53</v>
      </c>
      <c r="C47" s="45">
        <v>0.23584440000000001</v>
      </c>
      <c r="D47" s="12"/>
      <c r="E47" s="13"/>
    </row>
    <row r="48" spans="1:5" ht="15" customHeight="1" x14ac:dyDescent="0.2">
      <c r="B48" s="11" t="s">
        <v>54</v>
      </c>
      <c r="C48" s="46">
        <v>0.63963610000000004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0.47012900000000002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0.15256592999999999</v>
      </c>
    </row>
    <row r="63" spans="1:4" ht="15.75" customHeight="1" x14ac:dyDescent="0.2">
      <c r="A63" s="4"/>
    </row>
  </sheetData>
  <sheetProtection algorithmName="SHA-512" hashValue="IIxYR0x7nmvgKk39gO1fexC2PFeRE+0dR+tGCio6ZjDydozjmXORHL1/uQFmOAGacrH9W+j3Qi3b5hjODSEcPQ==" saltValue="3zs8LnqWH6Neq3fy0+Mw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0.46667725146052202</v>
      </c>
      <c r="C2" s="98">
        <v>0.95</v>
      </c>
      <c r="D2" s="56">
        <v>52.701339651165988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39.760707816552028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330.87002329849241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0.7053458748770679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0.14461253954367601</v>
      </c>
      <c r="C10" s="98">
        <v>0.95</v>
      </c>
      <c r="D10" s="56">
        <v>12.89300726034795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0.14461253954367601</v>
      </c>
      <c r="C11" s="98">
        <v>0.95</v>
      </c>
      <c r="D11" s="56">
        <v>12.89300726034795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0.14461253954367601</v>
      </c>
      <c r="C12" s="98">
        <v>0.95</v>
      </c>
      <c r="D12" s="56">
        <v>12.89300726034795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0.14461253954367601</v>
      </c>
      <c r="C13" s="98">
        <v>0.95</v>
      </c>
      <c r="D13" s="56">
        <v>12.89300726034795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0.14461253954367601</v>
      </c>
      <c r="C14" s="98">
        <v>0.95</v>
      </c>
      <c r="D14" s="56">
        <v>12.89300726034795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0.14461253954367601</v>
      </c>
      <c r="C15" s="98">
        <v>0.95</v>
      </c>
      <c r="D15" s="56">
        <v>12.89300726034795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0.59976585339175292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0.36814249999999998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0.04</v>
      </c>
      <c r="C18" s="98">
        <v>0.95</v>
      </c>
      <c r="D18" s="56">
        <v>7.6528811752546302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7.6528811752546302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0.45615339999999999</v>
      </c>
      <c r="C21" s="98">
        <v>0.95</v>
      </c>
      <c r="D21" s="56">
        <v>6.8385112571292028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22.18672916624363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4.204855047571205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0.1153060002986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0.112788747933495</v>
      </c>
      <c r="C27" s="98">
        <v>0.95</v>
      </c>
      <c r="D27" s="56">
        <v>18.45543989933406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0.49876978757750101</v>
      </c>
      <c r="C29" s="98">
        <v>0.95</v>
      </c>
      <c r="D29" s="56">
        <v>101.48750651619279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0.71812950856378532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2E-3</v>
      </c>
      <c r="C32" s="98">
        <v>0.95</v>
      </c>
      <c r="D32" s="56">
        <v>1.2755455448204329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0.27505052089691201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0.31826379999999999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9.021534770727159E-2</v>
      </c>
      <c r="C38" s="98">
        <v>0.95</v>
      </c>
      <c r="D38" s="56">
        <v>5.6128394886581123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0.40552015398285901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pVyE/Qk6VS+9X481id5T2VJY2//6mokCAPbzBwtFo30WfCIZak7ZEc1kw/ftkpSWDC/TBbYpgJCpRnL/EW0Qlw==" saltValue="56dJftAlBHpe4wKdZttm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TSYEp0xM+yw2TkI4G1CSEiu2HIuM924gBj5hCRxvvxbD1+JtzpIPhNUeqHIIVHxiAnE3lz/nNgY62jx7VoFRFA==" saltValue="RSIVsmvz3l7WxrMNxaG/r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jk5Aqic1qrSioG1znzxptrt+P63y0yGrf1d+TvprhpLU7i4IWn2YdAsQGAORy2cxo7nalL79sTE1RY2jW+eIig==" saltValue="8JBErdvt5MnO/4IV6qVGy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8.3527740836143491E-2</v>
      </c>
      <c r="C3" s="21">
        <f>frac_mam_1_5months * 2.6</f>
        <v>8.3527740836143491E-2</v>
      </c>
      <c r="D3" s="21">
        <f>frac_mam_6_11months * 2.6</f>
        <v>0.18247376978397373</v>
      </c>
      <c r="E3" s="21">
        <f>frac_mam_12_23months * 2.6</f>
        <v>0.14257949218153962</v>
      </c>
      <c r="F3" s="21">
        <f>frac_mam_24_59months * 2.6</f>
        <v>7.7035616710782087E-2</v>
      </c>
    </row>
    <row r="4" spans="1:6" ht="15.75" customHeight="1" x14ac:dyDescent="0.2">
      <c r="A4" s="3" t="s">
        <v>208</v>
      </c>
      <c r="B4" s="21">
        <f>frac_sam_1month * 2.6</f>
        <v>2.9854784533381341E-2</v>
      </c>
      <c r="C4" s="21">
        <f>frac_sam_1_5months * 2.6</f>
        <v>2.9854784533381341E-2</v>
      </c>
      <c r="D4" s="21">
        <f>frac_sam_6_11months * 2.6</f>
        <v>6.8858340755104941E-2</v>
      </c>
      <c r="E4" s="21">
        <f>frac_sam_12_23months * 2.6</f>
        <v>3.3041664212942058E-2</v>
      </c>
      <c r="F4" s="21">
        <f>frac_sam_24_59months * 2.6</f>
        <v>1.7132081929594319E-2</v>
      </c>
    </row>
  </sheetData>
  <sheetProtection algorithmName="SHA-512" hashValue="5dc2uI4NNYRL9i3lhioyDshMidKK+AuFmJww2WRV5s8w/pj70PT8W/HnDqzftKCRB9bS4K1FVziHyy4EcuF7Ag==" saltValue="L4udkhF27Ma75dpgnBfk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0.47599999999999998</v>
      </c>
      <c r="E2" s="60">
        <f>food_insecure</f>
        <v>0.47599999999999998</v>
      </c>
      <c r="F2" s="60">
        <f>food_insecure</f>
        <v>0.47599999999999998</v>
      </c>
      <c r="G2" s="60">
        <f>food_insecure</f>
        <v>0.47599999999999998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0.47599999999999998</v>
      </c>
      <c r="F5" s="60">
        <f>food_insecure</f>
        <v>0.47599999999999998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0.47599999999999998</v>
      </c>
      <c r="F8" s="60">
        <f>food_insecure</f>
        <v>0.47599999999999998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0.47599999999999998</v>
      </c>
      <c r="F9" s="60">
        <f>food_insecure</f>
        <v>0.47599999999999998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0.49</v>
      </c>
      <c r="E10" s="60">
        <f>IF(ISBLANK(comm_deliv), frac_children_health_facility,1)</f>
        <v>0.49</v>
      </c>
      <c r="F10" s="60">
        <f>IF(ISBLANK(comm_deliv), frac_children_health_facility,1)</f>
        <v>0.49</v>
      </c>
      <c r="G10" s="60">
        <f>IF(ISBLANK(comm_deliv), frac_children_health_facility,1)</f>
        <v>0.49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0.47599999999999998</v>
      </c>
      <c r="I15" s="60">
        <f>food_insecure</f>
        <v>0.47599999999999998</v>
      </c>
      <c r="J15" s="60">
        <f>food_insecure</f>
        <v>0.47599999999999998</v>
      </c>
      <c r="K15" s="60">
        <f>food_insecure</f>
        <v>0.47599999999999998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0.61399999999999999</v>
      </c>
      <c r="I18" s="60">
        <f>frac_PW_health_facility</f>
        <v>0.61399999999999999</v>
      </c>
      <c r="J18" s="60">
        <f>frac_PW_health_facility</f>
        <v>0.61399999999999999</v>
      </c>
      <c r="K18" s="60">
        <f>frac_PW_health_facility</f>
        <v>0.61399999999999999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0.53</v>
      </c>
      <c r="I19" s="60">
        <f>frac_malaria_risk</f>
        <v>0.53</v>
      </c>
      <c r="J19" s="60">
        <f>frac_malaria_risk</f>
        <v>0.53</v>
      </c>
      <c r="K19" s="60">
        <f>frac_malaria_risk</f>
        <v>0.53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0.75800000000000001</v>
      </c>
      <c r="M24" s="60">
        <f>famplan_unmet_need</f>
        <v>0.75800000000000001</v>
      </c>
      <c r="N24" s="60">
        <f>famplan_unmet_need</f>
        <v>0.75800000000000001</v>
      </c>
      <c r="O24" s="60">
        <f>famplan_unmet_need</f>
        <v>0.75800000000000001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0.39761344695643197</v>
      </c>
      <c r="M25" s="60">
        <f>(1-food_insecure)*(0.49)+food_insecure*(0.7)</f>
        <v>0.58995999999999993</v>
      </c>
      <c r="N25" s="60">
        <f>(1-food_insecure)*(0.49)+food_insecure*(0.7)</f>
        <v>0.58995999999999993</v>
      </c>
      <c r="O25" s="60">
        <f>(1-food_insecure)*(0.49)+food_insecure*(0.7)</f>
        <v>0.58995999999999993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0.17040576298132801</v>
      </c>
      <c r="M26" s="60">
        <f>(1-food_insecure)*(0.21)+food_insecure*(0.3)</f>
        <v>0.25283999999999995</v>
      </c>
      <c r="N26" s="60">
        <f>(1-food_insecure)*(0.21)+food_insecure*(0.3)</f>
        <v>0.25283999999999995</v>
      </c>
      <c r="O26" s="60">
        <f>(1-food_insecure)*(0.21)+food_insecure*(0.3)</f>
        <v>0.25283999999999995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0.10594757926224002</v>
      </c>
      <c r="M27" s="60">
        <f>(1-food_insecure)*(0.3)</f>
        <v>0.15720000000000001</v>
      </c>
      <c r="N27" s="60">
        <f>(1-food_insecure)*(0.3)</f>
        <v>0.15720000000000001</v>
      </c>
      <c r="O27" s="60">
        <f>(1-food_insecure)*(0.3)</f>
        <v>0.15720000000000001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0.53</v>
      </c>
      <c r="D34" s="60">
        <f t="shared" si="3"/>
        <v>0.53</v>
      </c>
      <c r="E34" s="60">
        <f t="shared" si="3"/>
        <v>0.53</v>
      </c>
      <c r="F34" s="60">
        <f t="shared" si="3"/>
        <v>0.53</v>
      </c>
      <c r="G34" s="60">
        <f t="shared" si="3"/>
        <v>0.53</v>
      </c>
      <c r="H34" s="60">
        <f t="shared" si="3"/>
        <v>0.53</v>
      </c>
      <c r="I34" s="60">
        <f t="shared" si="3"/>
        <v>0.53</v>
      </c>
      <c r="J34" s="60">
        <f t="shared" si="3"/>
        <v>0.53</v>
      </c>
      <c r="K34" s="60">
        <f t="shared" si="3"/>
        <v>0.53</v>
      </c>
      <c r="L34" s="60">
        <f t="shared" si="3"/>
        <v>0.53</v>
      </c>
      <c r="M34" s="60">
        <f t="shared" si="3"/>
        <v>0.53</v>
      </c>
      <c r="N34" s="60">
        <f t="shared" si="3"/>
        <v>0.53</v>
      </c>
      <c r="O34" s="60">
        <f t="shared" si="3"/>
        <v>0.53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lFrSvy93U6wdeVOUONgw9bYvnm1WuvVJjxlnj55/troUJDWl/9heRYCeU2ZU29w+LW3sFTv+fP8PgmneLBshg==" saltValue="b+bkquLBhrI8XmfJy6QW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lLs3dB2EsXboslu9sByBzvFyizSdUEp2SbazMgT3ADM0X+ApuiDeby5Ybm3ixO00OxPYUOj4G/azqDKmouFcvA==" saltValue="DVBul+LeiYSGLI7xUuIOo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X64OBalEvewTiiYst1sDYoFv4Y0tKec8mlAjLWG3t3CX0zKLh1o0QfgGLujMmEYekwXwBQOdTpJa9GhVvlN4g==" saltValue="jWfKgROo8QtHtThOzhK7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zWUOgvUSIC66BaaW1rk2YRRSy0O8iYtPPv55gApG0SXj2/WWRKmBHPvMtLtAQ3/HTjHHkSoQWVSmkKu3ljKJw==" saltValue="IwFYZVsBlA+0wPr7fkhNu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jhu04zESvrfSyB2F+MDjDer1JlR6E9JI/ubls3loyKCn93ENn53hnS06Zqlyexr1kxxY0syHQBxdF0aIQaENA==" saltValue="aWC8bDyYU5Gk2Bt5Isym/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mIGG7obYdCATr7iiO5W5eWxMDzLNgDWczElBY6V2jYH21UvdRLRV0opukpawUdbCa9BHUOTfTGE32zQp59kfw==" saltValue="/yO1xDg2UArgo2vkf4JeQ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1345246.0811999999</v>
      </c>
      <c r="C2" s="49">
        <v>1870000</v>
      </c>
      <c r="D2" s="49">
        <v>2778000</v>
      </c>
      <c r="E2" s="49">
        <v>1932000</v>
      </c>
      <c r="F2" s="49">
        <v>1301000</v>
      </c>
      <c r="G2" s="17">
        <f t="shared" ref="G2:G11" si="0">C2+D2+E2+F2</f>
        <v>7881000</v>
      </c>
      <c r="H2" s="17">
        <f t="shared" ref="H2:H11" si="1">(B2 + stillbirth*B2/(1000-stillbirth))/(1-abortion)</f>
        <v>1559616.085978176</v>
      </c>
      <c r="I2" s="17">
        <f t="shared" ref="I2:I11" si="2">G2-H2</f>
        <v>6321383.9140218236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1375749.1528</v>
      </c>
      <c r="C3" s="50">
        <v>1946000</v>
      </c>
      <c r="D3" s="50">
        <v>2878000</v>
      </c>
      <c r="E3" s="50">
        <v>2000000</v>
      </c>
      <c r="F3" s="50">
        <v>1351000</v>
      </c>
      <c r="G3" s="17">
        <f t="shared" si="0"/>
        <v>8175000</v>
      </c>
      <c r="H3" s="17">
        <f t="shared" si="1"/>
        <v>1594979.9363576302</v>
      </c>
      <c r="I3" s="17">
        <f t="shared" si="2"/>
        <v>6580020.0636423696</v>
      </c>
    </row>
    <row r="4" spans="1:9" ht="15.75" customHeight="1" x14ac:dyDescent="0.2">
      <c r="A4" s="5">
        <f t="shared" si="3"/>
        <v>2023</v>
      </c>
      <c r="B4" s="49">
        <v>1406496.1026000001</v>
      </c>
      <c r="C4" s="50">
        <v>2023000</v>
      </c>
      <c r="D4" s="50">
        <v>2985000</v>
      </c>
      <c r="E4" s="50">
        <v>2069000</v>
      </c>
      <c r="F4" s="50">
        <v>1402000</v>
      </c>
      <c r="G4" s="17">
        <f t="shared" si="0"/>
        <v>8479000</v>
      </c>
      <c r="H4" s="17">
        <f t="shared" si="1"/>
        <v>1630626.527842266</v>
      </c>
      <c r="I4" s="17">
        <f t="shared" si="2"/>
        <v>6848373.4721577335</v>
      </c>
    </row>
    <row r="5" spans="1:9" ht="15.75" customHeight="1" x14ac:dyDescent="0.2">
      <c r="A5" s="5">
        <f t="shared" si="3"/>
        <v>2024</v>
      </c>
      <c r="B5" s="49">
        <v>1437457.0253999999</v>
      </c>
      <c r="C5" s="50">
        <v>2098000</v>
      </c>
      <c r="D5" s="50">
        <v>3100000</v>
      </c>
      <c r="E5" s="50">
        <v>2141000</v>
      </c>
      <c r="F5" s="50">
        <v>1454000</v>
      </c>
      <c r="G5" s="17">
        <f t="shared" si="0"/>
        <v>8793000</v>
      </c>
      <c r="H5" s="17">
        <f t="shared" si="1"/>
        <v>1666521.1897263839</v>
      </c>
      <c r="I5" s="17">
        <f t="shared" si="2"/>
        <v>7126478.8102736156</v>
      </c>
    </row>
    <row r="6" spans="1:9" ht="15.75" customHeight="1" x14ac:dyDescent="0.2">
      <c r="A6" s="5">
        <f t="shared" si="3"/>
        <v>2025</v>
      </c>
      <c r="B6" s="49">
        <v>1468563.8030000001</v>
      </c>
      <c r="C6" s="50">
        <v>2169000</v>
      </c>
      <c r="D6" s="50">
        <v>3223000</v>
      </c>
      <c r="E6" s="50">
        <v>2214000</v>
      </c>
      <c r="F6" s="50">
        <v>1508000</v>
      </c>
      <c r="G6" s="17">
        <f t="shared" si="0"/>
        <v>9114000</v>
      </c>
      <c r="H6" s="17">
        <f t="shared" si="1"/>
        <v>1702584.9489195191</v>
      </c>
      <c r="I6" s="17">
        <f t="shared" si="2"/>
        <v>7411415.0510804811</v>
      </c>
    </row>
    <row r="7" spans="1:9" ht="15.75" customHeight="1" x14ac:dyDescent="0.2">
      <c r="A7" s="5">
        <f t="shared" si="3"/>
        <v>2026</v>
      </c>
      <c r="B7" s="49">
        <v>1500560.8662</v>
      </c>
      <c r="C7" s="50">
        <v>2234000</v>
      </c>
      <c r="D7" s="50">
        <v>3351000</v>
      </c>
      <c r="E7" s="50">
        <v>2287000</v>
      </c>
      <c r="F7" s="50">
        <v>1563000</v>
      </c>
      <c r="G7" s="17">
        <f t="shared" si="0"/>
        <v>9435000</v>
      </c>
      <c r="H7" s="17">
        <f t="shared" si="1"/>
        <v>1739680.8640596436</v>
      </c>
      <c r="I7" s="17">
        <f t="shared" si="2"/>
        <v>7695319.1359403562</v>
      </c>
    </row>
    <row r="8" spans="1:9" ht="15.75" customHeight="1" x14ac:dyDescent="0.2">
      <c r="A8" s="5">
        <f t="shared" si="3"/>
        <v>2027</v>
      </c>
      <c r="B8" s="49">
        <v>1532725.4476000001</v>
      </c>
      <c r="C8" s="50">
        <v>2295000</v>
      </c>
      <c r="D8" s="50">
        <v>3487000</v>
      </c>
      <c r="E8" s="50">
        <v>2362000</v>
      </c>
      <c r="F8" s="50">
        <v>1618000</v>
      </c>
      <c r="G8" s="17">
        <f t="shared" si="0"/>
        <v>9762000</v>
      </c>
      <c r="H8" s="17">
        <f t="shared" si="1"/>
        <v>1776970.992052766</v>
      </c>
      <c r="I8" s="17">
        <f t="shared" si="2"/>
        <v>7985029.0079472344</v>
      </c>
    </row>
    <row r="9" spans="1:9" ht="15.75" customHeight="1" x14ac:dyDescent="0.2">
      <c r="A9" s="5">
        <f t="shared" si="3"/>
        <v>2028</v>
      </c>
      <c r="B9" s="49">
        <v>1565029.0676</v>
      </c>
      <c r="C9" s="50">
        <v>2354000</v>
      </c>
      <c r="D9" s="50">
        <v>3627000</v>
      </c>
      <c r="E9" s="50">
        <v>2440000</v>
      </c>
      <c r="F9" s="50">
        <v>1676000</v>
      </c>
      <c r="G9" s="17">
        <f t="shared" si="0"/>
        <v>10097000</v>
      </c>
      <c r="H9" s="17">
        <f t="shared" si="1"/>
        <v>1814422.31496789</v>
      </c>
      <c r="I9" s="17">
        <f t="shared" si="2"/>
        <v>8282577.6850321097</v>
      </c>
    </row>
    <row r="10" spans="1:9" ht="15.75" customHeight="1" x14ac:dyDescent="0.2">
      <c r="A10" s="5">
        <f t="shared" si="3"/>
        <v>2029</v>
      </c>
      <c r="B10" s="49">
        <v>1597480.0532</v>
      </c>
      <c r="C10" s="50">
        <v>2412000</v>
      </c>
      <c r="D10" s="50">
        <v>3769000</v>
      </c>
      <c r="E10" s="50">
        <v>2522000</v>
      </c>
      <c r="F10" s="50">
        <v>1737000</v>
      </c>
      <c r="G10" s="17">
        <f t="shared" si="0"/>
        <v>10440000</v>
      </c>
      <c r="H10" s="17">
        <f t="shared" si="1"/>
        <v>1852044.4867436737</v>
      </c>
      <c r="I10" s="17">
        <f t="shared" si="2"/>
        <v>8587955.5132563263</v>
      </c>
    </row>
    <row r="11" spans="1:9" ht="15.75" customHeight="1" x14ac:dyDescent="0.2">
      <c r="A11" s="5">
        <f t="shared" si="3"/>
        <v>2030</v>
      </c>
      <c r="B11" s="49">
        <v>1629975.96</v>
      </c>
      <c r="C11" s="50">
        <v>2473000</v>
      </c>
      <c r="D11" s="50">
        <v>3909000</v>
      </c>
      <c r="E11" s="50">
        <v>2612000</v>
      </c>
      <c r="F11" s="50">
        <v>1799000</v>
      </c>
      <c r="G11" s="17">
        <f t="shared" si="0"/>
        <v>10793000</v>
      </c>
      <c r="H11" s="17">
        <f t="shared" si="1"/>
        <v>1889718.7380810338</v>
      </c>
      <c r="I11" s="17">
        <f t="shared" si="2"/>
        <v>8903281.2619189657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eyLkeY+4N/onCugSLA4sG31B6FoKzFSNFUnNob0KtGHPUUwiUxLQeqIBs5vetVY9FNuNHSv2MFEkGhNrBhUHtQ==" saltValue="3ra4P/rXpoFluJ3y8Qm4m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+EjVyX9zpvyZwGbya96j3Xetjbz43u5wdgLPu2t2av2Ltukg9Ym+09i3z6BjEuH874UsdOWPx5eJ9iWGRvtj4Q==" saltValue="l9lvC0bIfe9LKuGT5YcLo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SdoLHxm2DreaGE9/o3nZPseRPKEPUgxRh1B1fIC1MT/hlvyXCTOwH1lEktekVV/pCPjLAxB/p7TBo7C5J4GgWg==" saltValue="o+M/9C2fQtRqNk50VXUh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l48kB/lBLVvmHQRuybYuFb4IoRYDz41J67K872TGxk8BRAiVtoNz3fh05ai+fI55SQlXd1OaGbNYrDq6RppE0A==" saltValue="nV5i2vHVnjykNrGtDGAz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zIpM3A04D+DudsYeuZMC5ZrLz+bbHei0aWfOdeunaxBAoUqBpm02sxFiHAlQD/eR+Qus0bI4iDJYlHsR291eJQ==" saltValue="+cFyZaPT6jNbOewx+3CXL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Dp/tnvfnuygKRtuxXOpxJUBG+CPyyU/wOtjQ645TO1hVcmIKxP9Lc4hIHHLn4U/LG5MFrTqRS1Uiy/SSoIZgEA==" saltValue="0MZ4JooqLAs/bAVJJeku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bpEvaNxVanRlRYBuov8/pmHNr8pv6DILU9JyZRuFIJdQ/jYYYc7c95Ii0GzAH3zX6JPTmnjyfE4GdmBohvnLBg==" saltValue="W5wP4azakiPc71QJfNQy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dnYJkET8o6E9KceS9jIW/2nYFnTkw2XhEwP4/YhmqINwVag2gI+Q3bgSSUl/PJRN9HdQAPYUOAxMjwLFlFM6pA==" saltValue="ZesioODd2BdM4eFVaBNRy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PchqMLoLS1TiSv+0W/t+OBVWQ927mS2+C1WxlNStPIiqLSffy/F+duXNqgEjKZI+xUB+LxeSuNpv/jwXUWxc4w==" saltValue="48OgQ+ZIhM2jazZ4YIUc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UYYwyKsnYDCpG9MkiY+8cmah1SXecJXnN8ZFW/IttMWw4tTX/+JijH15CZK0f9QFYV0xg4njhtTtqhi6gT3jSg==" saltValue="eIjFEF9VZFlf33IrblUQh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4.9275635219822736E-3</v>
      </c>
    </row>
    <row r="4" spans="1:8" ht="15.75" customHeight="1" x14ac:dyDescent="0.2">
      <c r="B4" s="19" t="s">
        <v>79</v>
      </c>
      <c r="C4" s="101">
        <v>0.1522618852826646</v>
      </c>
    </row>
    <row r="5" spans="1:8" ht="15.75" customHeight="1" x14ac:dyDescent="0.2">
      <c r="B5" s="19" t="s">
        <v>80</v>
      </c>
      <c r="C5" s="101">
        <v>7.5237437195512763E-2</v>
      </c>
    </row>
    <row r="6" spans="1:8" ht="15.75" customHeight="1" x14ac:dyDescent="0.2">
      <c r="B6" s="19" t="s">
        <v>81</v>
      </c>
      <c r="C6" s="101">
        <v>0.32178342596480541</v>
      </c>
    </row>
    <row r="7" spans="1:8" ht="15.75" customHeight="1" x14ac:dyDescent="0.2">
      <c r="B7" s="19" t="s">
        <v>82</v>
      </c>
      <c r="C7" s="101">
        <v>0.27313471309254728</v>
      </c>
    </row>
    <row r="8" spans="1:8" ht="15.75" customHeight="1" x14ac:dyDescent="0.2">
      <c r="B8" s="19" t="s">
        <v>83</v>
      </c>
      <c r="C8" s="101">
        <v>1.1957810552773529E-2</v>
      </c>
    </row>
    <row r="9" spans="1:8" ht="15.75" customHeight="1" x14ac:dyDescent="0.2">
      <c r="B9" s="19" t="s">
        <v>84</v>
      </c>
      <c r="C9" s="101">
        <v>8.3001365820851214E-2</v>
      </c>
    </row>
    <row r="10" spans="1:8" ht="15.75" customHeight="1" x14ac:dyDescent="0.2">
      <c r="B10" s="19" t="s">
        <v>85</v>
      </c>
      <c r="C10" s="101">
        <v>7.7695798568863161E-2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0.14469163030917931</v>
      </c>
      <c r="D14" s="55">
        <v>0.14469163030917931</v>
      </c>
      <c r="E14" s="55">
        <v>0.14469163030917931</v>
      </c>
      <c r="F14" s="55">
        <v>0.14469163030917931</v>
      </c>
    </row>
    <row r="15" spans="1:8" ht="15.75" customHeight="1" x14ac:dyDescent="0.2">
      <c r="B15" s="19" t="s">
        <v>88</v>
      </c>
      <c r="C15" s="101">
        <v>0.23048929616261729</v>
      </c>
      <c r="D15" s="101">
        <v>0.23048929616261729</v>
      </c>
      <c r="E15" s="101">
        <v>0.23048929616261729</v>
      </c>
      <c r="F15" s="101">
        <v>0.23048929616261729</v>
      </c>
    </row>
    <row r="16" spans="1:8" ht="15.75" customHeight="1" x14ac:dyDescent="0.2">
      <c r="B16" s="19" t="s">
        <v>89</v>
      </c>
      <c r="C16" s="101">
        <v>2.4356071824682069E-2</v>
      </c>
      <c r="D16" s="101">
        <v>2.4356071824682069E-2</v>
      </c>
      <c r="E16" s="101">
        <v>2.4356071824682069E-2</v>
      </c>
      <c r="F16" s="101">
        <v>2.4356071824682069E-2</v>
      </c>
    </row>
    <row r="17" spans="1:8" ht="15.75" customHeight="1" x14ac:dyDescent="0.2">
      <c r="B17" s="19" t="s">
        <v>90</v>
      </c>
      <c r="C17" s="101">
        <v>1.0926583571140311E-2</v>
      </c>
      <c r="D17" s="101">
        <v>1.0926583571140311E-2</v>
      </c>
      <c r="E17" s="101">
        <v>1.0926583571140311E-2</v>
      </c>
      <c r="F17" s="101">
        <v>1.0926583571140311E-2</v>
      </c>
    </row>
    <row r="18" spans="1:8" ht="15.75" customHeight="1" x14ac:dyDescent="0.2">
      <c r="B18" s="19" t="s">
        <v>91</v>
      </c>
      <c r="C18" s="101">
        <v>0.11053097861239319</v>
      </c>
      <c r="D18" s="101">
        <v>0.11053097861239319</v>
      </c>
      <c r="E18" s="101">
        <v>0.11053097861239319</v>
      </c>
      <c r="F18" s="101">
        <v>0.11053097861239319</v>
      </c>
    </row>
    <row r="19" spans="1:8" ht="15.75" customHeight="1" x14ac:dyDescent="0.2">
      <c r="B19" s="19" t="s">
        <v>92</v>
      </c>
      <c r="C19" s="101">
        <v>7.6008305752718174E-3</v>
      </c>
      <c r="D19" s="101">
        <v>7.6008305752718174E-3</v>
      </c>
      <c r="E19" s="101">
        <v>7.6008305752718174E-3</v>
      </c>
      <c r="F19" s="101">
        <v>7.6008305752718174E-3</v>
      </c>
    </row>
    <row r="20" spans="1:8" ht="15.75" customHeight="1" x14ac:dyDescent="0.2">
      <c r="B20" s="19" t="s">
        <v>93</v>
      </c>
      <c r="C20" s="101">
        <v>5.0301653280800322E-2</v>
      </c>
      <c r="D20" s="101">
        <v>5.0301653280800322E-2</v>
      </c>
      <c r="E20" s="101">
        <v>5.0301653280800322E-2</v>
      </c>
      <c r="F20" s="101">
        <v>5.0301653280800322E-2</v>
      </c>
    </row>
    <row r="21" spans="1:8" ht="15.75" customHeight="1" x14ac:dyDescent="0.2">
      <c r="B21" s="19" t="s">
        <v>94</v>
      </c>
      <c r="C21" s="101">
        <v>9.352704554280164E-2</v>
      </c>
      <c r="D21" s="101">
        <v>9.352704554280164E-2</v>
      </c>
      <c r="E21" s="101">
        <v>9.352704554280164E-2</v>
      </c>
      <c r="F21" s="101">
        <v>9.352704554280164E-2</v>
      </c>
    </row>
    <row r="22" spans="1:8" ht="15.75" customHeight="1" x14ac:dyDescent="0.2">
      <c r="B22" s="19" t="s">
        <v>95</v>
      </c>
      <c r="C22" s="101">
        <v>0.32757591012111409</v>
      </c>
      <c r="D22" s="101">
        <v>0.32757591012111409</v>
      </c>
      <c r="E22" s="101">
        <v>0.32757591012111409</v>
      </c>
      <c r="F22" s="101">
        <v>0.32757591012111409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8.6962663999999995E-2</v>
      </c>
    </row>
    <row r="27" spans="1:8" ht="15.75" customHeight="1" x14ac:dyDescent="0.2">
      <c r="B27" s="19" t="s">
        <v>102</v>
      </c>
      <c r="C27" s="101">
        <v>8.4363389999999993E-3</v>
      </c>
    </row>
    <row r="28" spans="1:8" ht="15.75" customHeight="1" x14ac:dyDescent="0.2">
      <c r="B28" s="19" t="s">
        <v>103</v>
      </c>
      <c r="C28" s="101">
        <v>0.15636133799999999</v>
      </c>
    </row>
    <row r="29" spans="1:8" ht="15.75" customHeight="1" x14ac:dyDescent="0.2">
      <c r="B29" s="19" t="s">
        <v>104</v>
      </c>
      <c r="C29" s="101">
        <v>0.16846973500000001</v>
      </c>
    </row>
    <row r="30" spans="1:8" ht="15.75" customHeight="1" x14ac:dyDescent="0.2">
      <c r="B30" s="19" t="s">
        <v>2</v>
      </c>
      <c r="C30" s="101">
        <v>0.10552550099999999</v>
      </c>
    </row>
    <row r="31" spans="1:8" ht="15.75" customHeight="1" x14ac:dyDescent="0.2">
      <c r="B31" s="19" t="s">
        <v>105</v>
      </c>
      <c r="C31" s="101">
        <v>0.10934719399999999</v>
      </c>
    </row>
    <row r="32" spans="1:8" ht="15.75" customHeight="1" x14ac:dyDescent="0.2">
      <c r="B32" s="19" t="s">
        <v>106</v>
      </c>
      <c r="C32" s="101">
        <v>1.8589852E-2</v>
      </c>
    </row>
    <row r="33" spans="2:3" ht="15.75" customHeight="1" x14ac:dyDescent="0.2">
      <c r="B33" s="19" t="s">
        <v>107</v>
      </c>
      <c r="C33" s="101">
        <v>8.3803687999999987E-2</v>
      </c>
    </row>
    <row r="34" spans="2:3" ht="15.75" customHeight="1" x14ac:dyDescent="0.2">
      <c r="B34" s="19" t="s">
        <v>108</v>
      </c>
      <c r="C34" s="101">
        <v>0.26250368800000001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0KOQCmtHjNfWRmYeoSGX8NbYGb86Qt+Ul6JZ/NzFAOCf+zMxbe/LrHVM+JoiSz92wWJQ+Gz6xlQaL92aRc61jA==" saltValue="49C65Y/3v8vG01Dg8Kp6p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0.4497683112882932</v>
      </c>
      <c r="D2" s="52">
        <f>IFERROR(1-_xlfn.NORM.DIST(_xlfn.NORM.INV(SUM(D4:D5), 0, 1) + 1, 0, 1, TRUE), "")</f>
        <v>0.4497683112882932</v>
      </c>
      <c r="E2" s="52">
        <f>IFERROR(1-_xlfn.NORM.DIST(_xlfn.NORM.INV(SUM(E4:E5), 0, 1) + 1, 0, 1, TRUE), "")</f>
        <v>0.3947062108623498</v>
      </c>
      <c r="F2" s="52">
        <f>IFERROR(1-_xlfn.NORM.DIST(_xlfn.NORM.INV(SUM(F4:F5), 0, 1) + 1, 0, 1, TRUE), "")</f>
        <v>0.18677881454442513</v>
      </c>
      <c r="G2" s="52">
        <f>IFERROR(1-_xlfn.NORM.DIST(_xlfn.NORM.INV(SUM(G4:G5), 0, 1) + 1, 0, 1, TRUE), "")</f>
        <v>0.21708185114684453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0.35910537192589431</v>
      </c>
      <c r="D3" s="52">
        <f>IFERROR(_xlfn.NORM.DIST(_xlfn.NORM.INV(SUM(D4:D5), 0, 1) + 1, 0, 1, TRUE) - SUM(D4:D5), "")</f>
        <v>0.35910537192589431</v>
      </c>
      <c r="E3" s="52">
        <f>IFERROR(_xlfn.NORM.DIST(_xlfn.NORM.INV(SUM(E4:E5), 0, 1) + 1, 0, 1, TRUE) - SUM(E4:E5), "")</f>
        <v>0.3734921004665383</v>
      </c>
      <c r="F3" s="52">
        <f>IFERROR(_xlfn.NORM.DIST(_xlfn.NORM.INV(SUM(F4:F5), 0, 1) + 1, 0, 1, TRUE) - SUM(F4:F5), "")</f>
        <v>0.35708424354578483</v>
      </c>
      <c r="G3" s="52">
        <f>IFERROR(_xlfn.NORM.DIST(_xlfn.NORM.INV(SUM(G4:G5), 0, 1) + 1, 0, 1, TRUE) - SUM(G4:G5), "")</f>
        <v>0.36916986963925047</v>
      </c>
    </row>
    <row r="4" spans="1:15" ht="15.75" customHeight="1" x14ac:dyDescent="0.2">
      <c r="B4" s="5" t="s">
        <v>114</v>
      </c>
      <c r="C4" s="45">
        <v>0.111851066350937</v>
      </c>
      <c r="D4" s="53">
        <v>0.111851066350937</v>
      </c>
      <c r="E4" s="53">
        <v>0.13909682631492601</v>
      </c>
      <c r="F4" s="53">
        <v>0.26325553655624401</v>
      </c>
      <c r="G4" s="53">
        <v>0.25249674916267401</v>
      </c>
    </row>
    <row r="5" spans="1:15" ht="15.75" customHeight="1" x14ac:dyDescent="0.2">
      <c r="B5" s="5" t="s">
        <v>115</v>
      </c>
      <c r="C5" s="45">
        <v>7.9275250434875502E-2</v>
      </c>
      <c r="D5" s="53">
        <v>7.9275250434875502E-2</v>
      </c>
      <c r="E5" s="53">
        <v>9.2704862356185899E-2</v>
      </c>
      <c r="F5" s="53">
        <v>0.192881405353546</v>
      </c>
      <c r="G5" s="53">
        <v>0.161251530051231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0.76122934146313292</v>
      </c>
      <c r="D8" s="52">
        <f>IFERROR(1-_xlfn.NORM.DIST(_xlfn.NORM.INV(SUM(D10:D11), 0, 1) + 1, 0, 1, TRUE), "")</f>
        <v>0.76122934146313292</v>
      </c>
      <c r="E8" s="52">
        <f>IFERROR(1-_xlfn.NORM.DIST(_xlfn.NORM.INV(SUM(E10:E11), 0, 1) + 1, 0, 1, TRUE), "")</f>
        <v>0.6182104032972352</v>
      </c>
      <c r="F8" s="52">
        <f>IFERROR(1-_xlfn.NORM.DIST(_xlfn.NORM.INV(SUM(F10:F11), 0, 1) + 1, 0, 1, TRUE), "")</f>
        <v>0.68945828087302619</v>
      </c>
      <c r="G8" s="52">
        <f>IFERROR(1-_xlfn.NORM.DIST(_xlfn.NORM.INV(SUM(G10:G11), 0, 1) + 1, 0, 1, TRUE), "")</f>
        <v>0.78708966795171975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0.19516199493320369</v>
      </c>
      <c r="D9" s="52">
        <f>IFERROR(_xlfn.NORM.DIST(_xlfn.NORM.INV(SUM(D10:D11), 0, 1) + 1, 0, 1, TRUE) - SUM(D10:D11), "")</f>
        <v>0.19516199493320369</v>
      </c>
      <c r="E9" s="52">
        <f>IFERROR(_xlfn.NORM.DIST(_xlfn.NORM.INV(SUM(E10:E11), 0, 1) + 1, 0, 1, TRUE) - SUM(E10:E11), "")</f>
        <v>0.28512340034158068</v>
      </c>
      <c r="F9" s="52">
        <f>IFERROR(_xlfn.NORM.DIST(_xlfn.NORM.INV(SUM(F10:F11), 0, 1) + 1, 0, 1, TRUE) - SUM(F10:F11), "")</f>
        <v>0.24299512051371164</v>
      </c>
      <c r="G9" s="52">
        <f>IFERROR(_xlfn.NORM.DIST(_xlfn.NORM.INV(SUM(G10:G11), 0, 1) + 1, 0, 1, TRUE) - SUM(G10:G11), "")</f>
        <v>0.17669198641736625</v>
      </c>
    </row>
    <row r="10" spans="1:15" ht="15.75" customHeight="1" x14ac:dyDescent="0.2">
      <c r="B10" s="5" t="s">
        <v>119</v>
      </c>
      <c r="C10" s="45">
        <v>3.2126054167747498E-2</v>
      </c>
      <c r="D10" s="53">
        <v>3.2126054167747498E-2</v>
      </c>
      <c r="E10" s="53">
        <v>7.0182219147682204E-2</v>
      </c>
      <c r="F10" s="53">
        <v>5.4838266223669087E-2</v>
      </c>
      <c r="G10" s="53">
        <v>2.9629083350300799E-2</v>
      </c>
    </row>
    <row r="11" spans="1:15" ht="15.75" customHeight="1" x14ac:dyDescent="0.2">
      <c r="B11" s="5" t="s">
        <v>120</v>
      </c>
      <c r="C11" s="45">
        <v>1.14826094359159E-2</v>
      </c>
      <c r="D11" s="53">
        <v>1.14826094359159E-2</v>
      </c>
      <c r="E11" s="53">
        <v>2.6483977213501899E-2</v>
      </c>
      <c r="F11" s="53">
        <v>1.27083323895931E-2</v>
      </c>
      <c r="G11" s="53">
        <v>6.5892622806131996E-3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0.88816795225000011</v>
      </c>
      <c r="D14" s="54">
        <v>0.87417386896000016</v>
      </c>
      <c r="E14" s="54">
        <v>0.87417386896000016</v>
      </c>
      <c r="F14" s="54">
        <v>0.79899999682300005</v>
      </c>
      <c r="G14" s="54">
        <v>0.79899999682300005</v>
      </c>
      <c r="H14" s="45">
        <v>0.50800000000000001</v>
      </c>
      <c r="I14" s="55">
        <v>0.50800000000000001</v>
      </c>
      <c r="J14" s="55">
        <v>0.50800000000000001</v>
      </c>
      <c r="K14" s="55">
        <v>0.50800000000000001</v>
      </c>
      <c r="L14" s="45">
        <v>0.47199999999999998</v>
      </c>
      <c r="M14" s="55">
        <v>0.47199999999999998</v>
      </c>
      <c r="N14" s="55">
        <v>0.47199999999999998</v>
      </c>
      <c r="O14" s="55">
        <v>0.47199999999999998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0.41755351122334033</v>
      </c>
      <c r="D15" s="52">
        <f t="shared" si="0"/>
        <v>0.41097448684029592</v>
      </c>
      <c r="E15" s="52">
        <f t="shared" si="0"/>
        <v>0.41097448684029592</v>
      </c>
      <c r="F15" s="52">
        <f t="shared" si="0"/>
        <v>0.37563306950640019</v>
      </c>
      <c r="G15" s="52">
        <f t="shared" si="0"/>
        <v>0.37563306950640019</v>
      </c>
      <c r="H15" s="52">
        <f t="shared" si="0"/>
        <v>0.23882553200000001</v>
      </c>
      <c r="I15" s="52">
        <f t="shared" si="0"/>
        <v>0.23882553200000001</v>
      </c>
      <c r="J15" s="52">
        <f t="shared" si="0"/>
        <v>0.23882553200000001</v>
      </c>
      <c r="K15" s="52">
        <f t="shared" si="0"/>
        <v>0.23882553200000001</v>
      </c>
      <c r="L15" s="52">
        <f t="shared" si="0"/>
        <v>0.22190088799999999</v>
      </c>
      <c r="M15" s="52">
        <f t="shared" si="0"/>
        <v>0.22190088799999999</v>
      </c>
      <c r="N15" s="52">
        <f t="shared" si="0"/>
        <v>0.22190088799999999</v>
      </c>
      <c r="O15" s="52">
        <f t="shared" si="0"/>
        <v>0.22190088799999999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sDHBSQ8z2DM4WxJHs7iYg+sAJtTRD96Gqqd66CbdLRYsvVN/4rTioOpgZWjz8g9T9/+4JPxLco1L8yGP1UP/pA==" saltValue="KBZAOO0c5lrprGdoH6d9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0.619972944259644</v>
      </c>
      <c r="D2" s="53">
        <v>0.3176196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0.20912884175777399</v>
      </c>
      <c r="D3" s="53">
        <v>0.27251779999999998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7.7981792390346499E-2</v>
      </c>
      <c r="D4" s="53">
        <v>0.33108310000000002</v>
      </c>
      <c r="E4" s="53">
        <v>0.91606193780899003</v>
      </c>
      <c r="F4" s="53">
        <v>0.66581517457961992</v>
      </c>
      <c r="G4" s="53">
        <v>0</v>
      </c>
    </row>
    <row r="5" spans="1:7" x14ac:dyDescent="0.2">
      <c r="B5" s="3" t="s">
        <v>132</v>
      </c>
      <c r="C5" s="52">
        <v>9.2916443943977398E-2</v>
      </c>
      <c r="D5" s="52">
        <v>7.8779540956020397E-2</v>
      </c>
      <c r="E5" s="52">
        <f>1-SUM(E2:E4)</f>
        <v>8.3938062191009966E-2</v>
      </c>
      <c r="F5" s="52">
        <f>1-SUM(F2:F4)</f>
        <v>0.33418482542038008</v>
      </c>
      <c r="G5" s="52">
        <f>1-SUM(G2:G4)</f>
        <v>1</v>
      </c>
    </row>
  </sheetData>
  <sheetProtection algorithmName="SHA-512" hashValue="WlARchuDe6+hYvTX3awsY4TOLhMfKyrNNJSK1KRDeKjYN9n5bWhWV2bBupIasPHB3YRhnFbtVougtkS9NE/LNg==" saltValue="FR5WoJV1lCzzyU6ZV1uqQ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8va0vBXvgT0bsWfUdNP7oc3U5vL+Ja4cl3rYyhfSYp9aRNfSxlN42smrErfLTR4GDnOdWfvhquLMYx39K6gcCg==" saltValue="fm7PFVZcngCxtdHwTNmCT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4PA278XjWXDg+dniZRsBP1uQy+cbp/e9GakWc4yQ100kQAM6Uaup2Rs8ntCRjU2aPmg8Kw9dnWLX/x9tK/uuWg==" saltValue="8grB2CO1pvDBDZceUwQqI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pGfwbkcplBGTwNG14XSosOcE56C481SwkaEoAbItquaM6G1lvpXjw7yguyD8d0ybQfL6qAunJlb9/KWWcLVi+g==" saltValue="9sm8PKVNXQA0caEmVDlkR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uNgJa/cASUpwMijlXViYmSG45mp+h/e62/KDufduYj2GJkAWk6QHx8iRB4w1syXBU0jHszaZu2YDKlVHKByxBQ==" saltValue="8bVKg8SDZAhIgVS4Y12uu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2023-01-25T12:07:41Z</dcterms:modified>
</cp:coreProperties>
</file>