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D696F182-12A7-4BF8-94A5-113DB3485F5D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H6" i="2"/>
  <c r="G6" i="2"/>
  <c r="H5" i="2"/>
  <c r="G5" i="2"/>
  <c r="H4" i="2"/>
  <c r="G4" i="2"/>
  <c r="H3" i="2"/>
  <c r="G3" i="2"/>
  <c r="I3" i="2" s="1"/>
  <c r="H2" i="2"/>
  <c r="G2" i="2"/>
  <c r="I2" i="2" s="1"/>
  <c r="A2" i="2"/>
  <c r="A31" i="2" s="1"/>
  <c r="C33" i="1"/>
  <c r="C20" i="1"/>
  <c r="I4" i="2" l="1"/>
  <c r="A16" i="2"/>
  <c r="A3" i="2"/>
  <c r="I5" i="2"/>
  <c r="A24" i="2"/>
  <c r="A17" i="2"/>
  <c r="A25" i="2"/>
  <c r="I6" i="2"/>
  <c r="A32" i="2"/>
  <c r="A33" i="2"/>
  <c r="I7" i="2"/>
  <c r="A18" i="2"/>
  <c r="A26" i="2"/>
  <c r="A34" i="2"/>
  <c r="A39" i="2"/>
  <c r="A19" i="2"/>
  <c r="A27" i="2"/>
  <c r="A35" i="2"/>
  <c r="A28" i="2"/>
  <c r="A13" i="2"/>
  <c r="A21" i="2"/>
  <c r="A29" i="2"/>
  <c r="A37" i="2"/>
  <c r="D58" i="20"/>
  <c r="A4" i="2"/>
  <c r="A5" i="2" s="1"/>
  <c r="A6" i="2"/>
  <c r="A7" i="2" s="1"/>
  <c r="A8" i="2" s="1"/>
  <c r="A9" i="2" s="1"/>
  <c r="A10" i="2" s="1"/>
  <c r="A11" i="2" s="1"/>
  <c r="A12" i="2"/>
  <c r="A20" i="2"/>
  <c r="A36" i="2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<sst xmlns="http://schemas.openxmlformats.org/spreadsheetml/2006/main" count="2092" uniqueCount="337">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</sst>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3492367.53125</v>
      </c>
    </row>
    <row r="8" spans="1:3" ht="15" customHeight="1" x14ac:dyDescent="0.2">
      <c r="B8" s="5" t="s">
        <v>19</v>
      </c>
      <c r="C8" s="44">
        <v>0.43700000000000011</v>
      </c>
    </row>
    <row r="9" spans="1:3" ht="15" customHeight="1" x14ac:dyDescent="0.2">
      <c r="B9" s="5" t="s">
        <v>20</v>
      </c>
      <c r="C9" s="45">
        <v>1</v>
      </c>
    </row>
    <row r="10" spans="1:3" ht="15" customHeight="1" x14ac:dyDescent="0.2">
      <c r="B10" s="5" t="s">
        <v>21</v>
      </c>
      <c r="C10" s="45">
        <v>0.29334579467773397</v>
      </c>
    </row>
    <row r="11" spans="1:3" ht="15" customHeight="1" x14ac:dyDescent="0.2">
      <c r="B11" s="5" t="s">
        <v>22</v>
      </c>
      <c r="C11" s="45">
        <v>0.47199999999999998</v>
      </c>
    </row>
    <row r="12" spans="1:3" ht="15" customHeight="1" x14ac:dyDescent="0.2">
      <c r="B12" s="5" t="s">
        <v>23</v>
      </c>
      <c r="C12" s="45">
        <v>0.51800000000000002</v>
      </c>
    </row>
    <row r="13" spans="1:3" ht="15" customHeight="1" x14ac:dyDescent="0.2">
      <c r="B13" s="5" t="s">
        <v>24</v>
      </c>
      <c r="C13" s="45">
        <v>0.55000000000000004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0.1002</v>
      </c>
    </row>
    <row r="24" spans="1:3" ht="15" customHeight="1" x14ac:dyDescent="0.2">
      <c r="B24" s="15" t="s">
        <v>33</v>
      </c>
      <c r="C24" s="45">
        <v>0.46389999999999998</v>
      </c>
    </row>
    <row r="25" spans="1:3" ht="15" customHeight="1" x14ac:dyDescent="0.2">
      <c r="B25" s="15" t="s">
        <v>34</v>
      </c>
      <c r="C25" s="45">
        <v>0.34920000000000001</v>
      </c>
    </row>
    <row r="26" spans="1:3" ht="15" customHeight="1" x14ac:dyDescent="0.2">
      <c r="B26" s="15" t="s">
        <v>35</v>
      </c>
      <c r="C26" s="45">
        <v>8.6699999999999999E-2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0.186515365309326</v>
      </c>
    </row>
    <row r="30" spans="1:3" ht="14.25" customHeight="1" x14ac:dyDescent="0.2">
      <c r="B30" s="25" t="s">
        <v>38</v>
      </c>
      <c r="C30" s="99">
        <v>2.68410405913421E-2</v>
      </c>
    </row>
    <row r="31" spans="1:3" ht="14.25" customHeight="1" x14ac:dyDescent="0.2">
      <c r="B31" s="25" t="s">
        <v>39</v>
      </c>
      <c r="C31" s="99">
        <v>7.5541342863777103E-2</v>
      </c>
    </row>
    <row r="32" spans="1:3" ht="14.25" customHeight="1" x14ac:dyDescent="0.2">
      <c r="B32" s="25" t="s">
        <v>40</v>
      </c>
      <c r="C32" s="99">
        <v>0.71110225123555493</v>
      </c>
    </row>
    <row r="33" spans="1:5" ht="13.15" customHeight="1" x14ac:dyDescent="0.2">
      <c r="B33" s="27" t="s">
        <v>41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25.9441668824497</v>
      </c>
    </row>
    <row r="38" spans="1:5" ht="15" customHeight="1" x14ac:dyDescent="0.2">
      <c r="B38" s="11" t="s">
        <v>45</v>
      </c>
      <c r="C38" s="43">
        <v>53.937242907530397</v>
      </c>
      <c r="D38" s="12"/>
      <c r="E38" s="13"/>
    </row>
    <row r="39" spans="1:5" ht="15" customHeight="1" x14ac:dyDescent="0.2">
      <c r="B39" s="11" t="s">
        <v>46</v>
      </c>
      <c r="C39" s="43">
        <v>87.542426266359996</v>
      </c>
      <c r="D39" s="12"/>
      <c r="E39" s="12"/>
    </row>
    <row r="40" spans="1:5" ht="15" customHeight="1" x14ac:dyDescent="0.2">
      <c r="B40" s="11" t="s">
        <v>47</v>
      </c>
      <c r="C40" s="100">
        <v>3.2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19.470574020000001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1.7472000000000001E-2</v>
      </c>
      <c r="D45" s="12"/>
    </row>
    <row r="46" spans="1:5" ht="15.75" customHeight="1" x14ac:dyDescent="0.2">
      <c r="B46" s="11" t="s">
        <v>52</v>
      </c>
      <c r="C46" s="45">
        <v>9.1366900000000001E-2</v>
      </c>
      <c r="D46" s="12"/>
    </row>
    <row r="47" spans="1:5" ht="15.75" customHeight="1" x14ac:dyDescent="0.2">
      <c r="B47" s="11" t="s">
        <v>53</v>
      </c>
      <c r="C47" s="45">
        <v>0.19059599999999999</v>
      </c>
      <c r="D47" s="12"/>
      <c r="E47" s="13"/>
    </row>
    <row r="48" spans="1:5" ht="15" customHeight="1" x14ac:dyDescent="0.2">
      <c r="B48" s="11" t="s">
        <v>54</v>
      </c>
      <c r="C48" s="46">
        <v>0.70056510000000005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3.3</v>
      </c>
      <c r="D51" s="12"/>
    </row>
    <row r="52" spans="1:4" ht="15" customHeight="1" x14ac:dyDescent="0.2">
      <c r="B52" s="11" t="s">
        <v>57</v>
      </c>
      <c r="C52" s="100">
        <v>3.3</v>
      </c>
    </row>
    <row r="53" spans="1:4" ht="15.75" customHeight="1" x14ac:dyDescent="0.2">
      <c r="B53" s="11" t="s">
        <v>58</v>
      </c>
      <c r="C53" s="100">
        <v>3.3</v>
      </c>
    </row>
    <row r="54" spans="1:4" ht="15.75" customHeight="1" x14ac:dyDescent="0.2">
      <c r="B54" s="11" t="s">
        <v>59</v>
      </c>
      <c r="C54" s="100">
        <v>3.3</v>
      </c>
    </row>
    <row r="55" spans="1:4" ht="15.75" customHeight="1" x14ac:dyDescent="0.2">
      <c r="B55" s="11" t="s">
        <v>60</v>
      </c>
      <c r="C55" s="100">
        <v>3.3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2.181818181818182E-2</v>
      </c>
    </row>
    <row r="59" spans="1:4" ht="15.75" customHeight="1" x14ac:dyDescent="0.2">
      <c r="B59" s="11" t="s">
        <v>63</v>
      </c>
      <c r="C59" s="45">
        <v>0.41227000000000008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0.13137902000000001</v>
      </c>
    </row>
    <row r="63" spans="1:4" ht="15.75" customHeight="1" x14ac:dyDescent="0.2">
      <c r="A63" s="4"/>
    </row>
  </sheetData>
  <sheetProtection algorithmName="SHA-512" hashValue="YJR0W6uWCbqYgQksXEelT6Ck+OvrAiZfG0w740ZjO2WugBb8uRczit8EVRm4BNpFK+zntTNA1N0oU5SNVZ0x+Q==" saltValue="MCrPtrpR+stzMf+9B06QY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0.22617936621108101</v>
      </c>
      <c r="C2" s="98">
        <v>0.95</v>
      </c>
      <c r="D2" s="56">
        <v>35.596790609555818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44.652064108478527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62.710307875329853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0.24845483936730431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6.41853152888954E-2</v>
      </c>
      <c r="C10" s="98">
        <v>0.95</v>
      </c>
      <c r="D10" s="56">
        <v>14.1771259775989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6.41853152888954E-2</v>
      </c>
      <c r="C11" s="98">
        <v>0.95</v>
      </c>
      <c r="D11" s="56">
        <v>14.1771259775989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6.41853152888954E-2</v>
      </c>
      <c r="C12" s="98">
        <v>0.95</v>
      </c>
      <c r="D12" s="56">
        <v>14.1771259775989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6.41853152888954E-2</v>
      </c>
      <c r="C13" s="98">
        <v>0.95</v>
      </c>
      <c r="D13" s="56">
        <v>14.1771259775989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6.41853152888954E-2</v>
      </c>
      <c r="C14" s="98">
        <v>0.95</v>
      </c>
      <c r="D14" s="56">
        <v>14.1771259775989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6.41853152888954E-2</v>
      </c>
      <c r="C15" s="98">
        <v>0.95</v>
      </c>
      <c r="D15" s="56">
        <v>14.1771259775989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0.23340244055012849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0.47599999999999998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0.99</v>
      </c>
      <c r="C18" s="98">
        <v>0.95</v>
      </c>
      <c r="D18" s="56">
        <v>1.551549577453486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1.551549577453486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0.66335560000000005</v>
      </c>
      <c r="C21" s="98">
        <v>0.95</v>
      </c>
      <c r="D21" s="56">
        <v>2.4393581689457542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24.160007493407178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4.6510701337195632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6.9756285822519998E-2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7.3814804051014803E-3</v>
      </c>
      <c r="C27" s="98">
        <v>0.95</v>
      </c>
      <c r="D27" s="56">
        <v>20.48810894130915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0.194020870942332</v>
      </c>
      <c r="C29" s="98">
        <v>0.95</v>
      </c>
      <c r="D29" s="56">
        <v>62.448941953110591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1.2252665410686781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4.0000000000000001E-3</v>
      </c>
      <c r="C32" s="98">
        <v>0.95</v>
      </c>
      <c r="D32" s="56">
        <v>0.44130531545716389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0.20785489678382901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0.753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5.5E-2</v>
      </c>
      <c r="C38" s="98">
        <v>0.95</v>
      </c>
      <c r="D38" s="56">
        <v>4.5629156859560327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0.25489161803927901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AAZrHK1Aaf8yKsXr6BXrE7FzVFx1eR+sj6rqENQcYw9FQHrwrNxiw2eWjsHyqb5dkcNfGPJ6vCBspOmPAhnhxA==" saltValue="18j0UnISyCXRxkx+O/j6M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cm3Xsyq6T1UA31At1ISyjV2981saF4C3V1GV9rbH8fHMKLZXgKspQna6nGm+Io+dCfQEpQ7Zuu6bisxmGQ6dsw==" saltValue="+kB8+77i81ubV/fKL1utU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LCCV+FUOpaubsq3pGQ72t7YFWNYPb0SkGpYQez2HcZv/iqoCv+sFj0BTGajWskHWyL8H7Ie+p9ije+8r6W9y6A==" saltValue="D1Sqt1WRcsPazVX3Fhd46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">
      <c r="A3" s="3" t="s">
        <v>209</v>
      </c>
      <c r="B3" s="21">
        <f>frac_mam_1month * 2.6</f>
        <v>0.35620885789394358</v>
      </c>
      <c r="C3" s="21">
        <f>frac_mam_1_5months * 2.6</f>
        <v>0.35620885789394358</v>
      </c>
      <c r="D3" s="21">
        <f>frac_mam_6_11months * 2.6</f>
        <v>0.51800373494625074</v>
      </c>
      <c r="E3" s="21">
        <f>frac_mam_12_23months * 2.6</f>
        <v>0.34998603165149783</v>
      </c>
      <c r="F3" s="21">
        <f>frac_mam_24_59months * 2.6</f>
        <v>0.15428205356001853</v>
      </c>
    </row>
    <row r="4" spans="1:6" ht="15.75" customHeight="1" x14ac:dyDescent="0.2">
      <c r="A4" s="3" t="s">
        <v>208</v>
      </c>
      <c r="B4" s="21">
        <f>frac_sam_1month * 2.6</f>
        <v>0.29092652201652519</v>
      </c>
      <c r="C4" s="21">
        <f>frac_sam_1_5months * 2.6</f>
        <v>0.29092652201652519</v>
      </c>
      <c r="D4" s="21">
        <f>frac_sam_6_11months * 2.6</f>
        <v>0.32953324317932203</v>
      </c>
      <c r="E4" s="21">
        <f>frac_sam_12_23months * 2.6</f>
        <v>0.20911408960819233</v>
      </c>
      <c r="F4" s="21">
        <f>frac_sam_24_59months * 2.6</f>
        <v>8.2452583312988201E-2</v>
      </c>
    </row>
  </sheetData>
  <sheetProtection algorithmName="SHA-512" hashValue="GZw4s63zlN/mMCQu2h1mHl8saTvJl9CX7/QzqYcHyhIYWUzJqZToKU7MPDO511FVYnlcIAPyAjkgyXJCRapOLQ==" saltValue="Y3yVoME7vZu+3+uCYK6H/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0.43700000000000011</v>
      </c>
      <c r="E2" s="60">
        <f>food_insecure</f>
        <v>0.43700000000000011</v>
      </c>
      <c r="F2" s="60">
        <f>food_insecure</f>
        <v>0.43700000000000011</v>
      </c>
      <c r="G2" s="60">
        <f>food_insecure</f>
        <v>0.43700000000000011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0.43700000000000011</v>
      </c>
      <c r="F5" s="60">
        <f>food_insecure</f>
        <v>0.43700000000000011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0.43700000000000011</v>
      </c>
      <c r="F8" s="60">
        <f>food_insecure</f>
        <v>0.43700000000000011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0.43700000000000011</v>
      </c>
      <c r="F9" s="60">
        <f>food_insecure</f>
        <v>0.43700000000000011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0.51800000000000002</v>
      </c>
      <c r="E10" s="60">
        <f>IF(ISBLANK(comm_deliv), frac_children_health_facility,1)</f>
        <v>0.51800000000000002</v>
      </c>
      <c r="F10" s="60">
        <f>IF(ISBLANK(comm_deliv), frac_children_health_facility,1)</f>
        <v>0.51800000000000002</v>
      </c>
      <c r="G10" s="60">
        <f>IF(ISBLANK(comm_deliv), frac_children_health_facility,1)</f>
        <v>0.51800000000000002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0.43700000000000011</v>
      </c>
      <c r="I15" s="60">
        <f>food_insecure</f>
        <v>0.43700000000000011</v>
      </c>
      <c r="J15" s="60">
        <f>food_insecure</f>
        <v>0.43700000000000011</v>
      </c>
      <c r="K15" s="60">
        <f>food_insecure</f>
        <v>0.43700000000000011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0.47199999999999998</v>
      </c>
      <c r="I18" s="60">
        <f>frac_PW_health_facility</f>
        <v>0.47199999999999998</v>
      </c>
      <c r="J18" s="60">
        <f>frac_PW_health_facility</f>
        <v>0.47199999999999998</v>
      </c>
      <c r="K18" s="60">
        <f>frac_PW_health_facility</f>
        <v>0.47199999999999998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0.55000000000000004</v>
      </c>
      <c r="M24" s="60">
        <f>famplan_unmet_need</f>
        <v>0.55000000000000004</v>
      </c>
      <c r="N24" s="60">
        <f>famplan_unmet_need</f>
        <v>0.55000000000000004</v>
      </c>
      <c r="O24" s="60">
        <f>famplan_unmet_need</f>
        <v>0.55000000000000004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0.41111021703033468</v>
      </c>
      <c r="M25" s="60">
        <f>(1-food_insecure)*(0.49)+food_insecure*(0.7)</f>
        <v>0.58177000000000001</v>
      </c>
      <c r="N25" s="60">
        <f>(1-food_insecure)*(0.49)+food_insecure*(0.7)</f>
        <v>0.58177000000000001</v>
      </c>
      <c r="O25" s="60">
        <f>(1-food_insecure)*(0.49)+food_insecure*(0.7)</f>
        <v>0.58177000000000001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0.17619009301300059</v>
      </c>
      <c r="M26" s="60">
        <f>(1-food_insecure)*(0.21)+food_insecure*(0.3)</f>
        <v>0.24933</v>
      </c>
      <c r="N26" s="60">
        <f>(1-food_insecure)*(0.21)+food_insecure*(0.3)</f>
        <v>0.24933</v>
      </c>
      <c r="O26" s="60">
        <f>(1-food_insecure)*(0.21)+food_insecure*(0.3)</f>
        <v>0.24933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0.1193538952789307</v>
      </c>
      <c r="M27" s="60">
        <f>(1-food_insecure)*(0.3)</f>
        <v>0.16889999999999997</v>
      </c>
      <c r="N27" s="60">
        <f>(1-food_insecure)*(0.3)</f>
        <v>0.16889999999999997</v>
      </c>
      <c r="O27" s="60">
        <f>(1-food_insecure)*(0.3)</f>
        <v>0.16889999999999997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0.29334579467773397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b6PyApxN6amxKdXc9iA0kS3U/dU70Fj0fsy3Nt4k0Rh/lATuetZ5rAMRw12YdSRTSjk9Gdb6BoJkAQse6N5lJA==" saltValue="p03kzkE06z6JUSDiQWaSm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yY7PDfI9LFYyo0ZJtrii8QbY/oTOUkcgzlnYTPN4kaXrQ7sUFUXAdINlQEHbm9aSThSM/j9qPHzgZ3CgxehyHA==" saltValue="vhRy9g/Svy5nWyjLlKjAn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b6wspGiLfCHqQsgwxWnxaqJxWxjSUy85CUdt8bXHAPxS/79w9z0XQcGrwEakr/Hah2woaYnZSGhR2q/MFj/z6A==" saltValue="6VYtrw7T/Qb12ujjJ9GR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EjxcdPeZOhzKt6D7Uax34SDsJxzRCk4aeu/LigJF0214hyVuL/oLzGTiCx4t/DaE1jW0ppVxdvrb16c6xE+UjA==" saltValue="m69toB3KjqJm+ao6zTFrR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nkYm/yNBbFhoH1QAWk+N6kYVnFPTtEpkliOas7FoRCwJjZryXN77kVtslX5gS4vwn+qMRKf2j2KiEf8Efr4ZhA==" saltValue="0z+M6/czfEYq94Vxnlx+d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vQXaayu8HZUsswfs/YxqW/rHoydDgX83Xp108ZEFRVJbLJP6+QcvEGqMIJOWnnOHWgBBRfGb+fuw6RSdl99Pfw==" saltValue="THTGYYbOoLsPUqqjE+Bsu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786355.96059999999</v>
      </c>
      <c r="C2" s="49">
        <v>1167000</v>
      </c>
      <c r="D2" s="49">
        <v>1786000</v>
      </c>
      <c r="E2" s="49">
        <v>1250000</v>
      </c>
      <c r="F2" s="49">
        <v>846000</v>
      </c>
      <c r="G2" s="17">
        <f t="shared" ref="G2:G11" si="0">C2+D2+E2+F2</f>
        <v>5049000</v>
      </c>
      <c r="H2" s="17">
        <f t="shared" ref="H2:H11" si="1">(B2 + stillbirth*B2/(1000-stillbirth))/(1-abortion)</f>
        <v>911330.44576457504</v>
      </c>
      <c r="I2" s="17">
        <f t="shared" ref="I2:I11" si="2">G2-H2</f>
        <v>4137669.5542354248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799199.47919999994</v>
      </c>
      <c r="C3" s="50">
        <v>1205000</v>
      </c>
      <c r="D3" s="50">
        <v>1843000</v>
      </c>
      <c r="E3" s="50">
        <v>1287000</v>
      </c>
      <c r="F3" s="50">
        <v>878000</v>
      </c>
      <c r="G3" s="17">
        <f t="shared" si="0"/>
        <v>5213000</v>
      </c>
      <c r="H3" s="17">
        <f t="shared" si="1"/>
        <v>926215.16733773239</v>
      </c>
      <c r="I3" s="17">
        <f t="shared" si="2"/>
        <v>4286784.8326622676</v>
      </c>
    </row>
    <row r="4" spans="1:9" ht="15.75" customHeight="1" x14ac:dyDescent="0.2">
      <c r="A4" s="5">
        <f t="shared" si="3"/>
        <v>2023</v>
      </c>
      <c r="B4" s="49">
        <v>811999.16799999983</v>
      </c>
      <c r="C4" s="50">
        <v>1245000</v>
      </c>
      <c r="D4" s="50">
        <v>1903000</v>
      </c>
      <c r="E4" s="50">
        <v>1324000</v>
      </c>
      <c r="F4" s="50">
        <v>913000</v>
      </c>
      <c r="G4" s="17">
        <f t="shared" si="0"/>
        <v>5385000</v>
      </c>
      <c r="H4" s="17">
        <f t="shared" si="1"/>
        <v>941049.09330028424</v>
      </c>
      <c r="I4" s="17">
        <f t="shared" si="2"/>
        <v>4443950.9066997161</v>
      </c>
    </row>
    <row r="5" spans="1:9" ht="15.75" customHeight="1" x14ac:dyDescent="0.2">
      <c r="A5" s="5">
        <f t="shared" si="3"/>
        <v>2024</v>
      </c>
      <c r="B5" s="49">
        <v>824668.00079999981</v>
      </c>
      <c r="C5" s="50">
        <v>1284000</v>
      </c>
      <c r="D5" s="50">
        <v>1965000</v>
      </c>
      <c r="E5" s="50">
        <v>1364000</v>
      </c>
      <c r="F5" s="50">
        <v>947000</v>
      </c>
      <c r="G5" s="17">
        <f t="shared" si="0"/>
        <v>5560000</v>
      </c>
      <c r="H5" s="17">
        <f t="shared" si="1"/>
        <v>955731.36649642233</v>
      </c>
      <c r="I5" s="17">
        <f t="shared" si="2"/>
        <v>4604268.6335035777</v>
      </c>
    </row>
    <row r="6" spans="1:9" ht="15.75" customHeight="1" x14ac:dyDescent="0.2">
      <c r="A6" s="5">
        <f t="shared" si="3"/>
        <v>2025</v>
      </c>
      <c r="B6" s="49">
        <v>837261.90899999999</v>
      </c>
      <c r="C6" s="50">
        <v>1321000</v>
      </c>
      <c r="D6" s="50">
        <v>2031000</v>
      </c>
      <c r="E6" s="50">
        <v>1407000</v>
      </c>
      <c r="F6" s="50">
        <v>982000</v>
      </c>
      <c r="G6" s="17">
        <f t="shared" si="0"/>
        <v>5741000</v>
      </c>
      <c r="H6" s="17">
        <f t="shared" si="1"/>
        <v>970326.80742760946</v>
      </c>
      <c r="I6" s="17">
        <f t="shared" si="2"/>
        <v>4770673.1925723907</v>
      </c>
    </row>
    <row r="7" spans="1:9" ht="15.75" customHeight="1" x14ac:dyDescent="0.2">
      <c r="A7" s="5">
        <f t="shared" si="3"/>
        <v>2026</v>
      </c>
      <c r="B7" s="49">
        <v>850710.91120000009</v>
      </c>
      <c r="C7" s="50">
        <v>1355000</v>
      </c>
      <c r="D7" s="50">
        <v>2098000</v>
      </c>
      <c r="E7" s="50">
        <v>1450000</v>
      </c>
      <c r="F7" s="50">
        <v>1014000</v>
      </c>
      <c r="G7" s="17">
        <f t="shared" si="0"/>
        <v>5917000</v>
      </c>
      <c r="H7" s="17">
        <f t="shared" si="1"/>
        <v>985913.24128723587</v>
      </c>
      <c r="I7" s="17">
        <f t="shared" si="2"/>
        <v>4931086.7587127639</v>
      </c>
    </row>
    <row r="8" spans="1:9" ht="15.75" customHeight="1" x14ac:dyDescent="0.2">
      <c r="A8" s="5">
        <f t="shared" si="3"/>
        <v>2027</v>
      </c>
      <c r="B8" s="49">
        <v>864035.2448000001</v>
      </c>
      <c r="C8" s="50">
        <v>1388000</v>
      </c>
      <c r="D8" s="50">
        <v>2169000</v>
      </c>
      <c r="E8" s="50">
        <v>1496000</v>
      </c>
      <c r="F8" s="50">
        <v>1049000</v>
      </c>
      <c r="G8" s="17">
        <f t="shared" si="0"/>
        <v>6102000</v>
      </c>
      <c r="H8" s="17">
        <f t="shared" si="1"/>
        <v>1001355.1931355295</v>
      </c>
      <c r="I8" s="17">
        <f t="shared" si="2"/>
        <v>5100644.8068644702</v>
      </c>
    </row>
    <row r="9" spans="1:9" ht="15.75" customHeight="1" x14ac:dyDescent="0.2">
      <c r="A9" s="5">
        <f t="shared" si="3"/>
        <v>2028</v>
      </c>
      <c r="B9" s="49">
        <v>877289.81760000018</v>
      </c>
      <c r="C9" s="50">
        <v>1419000</v>
      </c>
      <c r="D9" s="50">
        <v>2241000</v>
      </c>
      <c r="E9" s="50">
        <v>1546000</v>
      </c>
      <c r="F9" s="50">
        <v>1082000</v>
      </c>
      <c r="G9" s="17">
        <f t="shared" si="0"/>
        <v>6288000</v>
      </c>
      <c r="H9" s="17">
        <f t="shared" si="1"/>
        <v>1016716.2971945952</v>
      </c>
      <c r="I9" s="17">
        <f t="shared" si="2"/>
        <v>5271283.7028054046</v>
      </c>
    </row>
    <row r="10" spans="1:9" ht="15.75" customHeight="1" x14ac:dyDescent="0.2">
      <c r="A10" s="5">
        <f t="shared" si="3"/>
        <v>2029</v>
      </c>
      <c r="B10" s="49">
        <v>890392.99580000015</v>
      </c>
      <c r="C10" s="50">
        <v>1451000</v>
      </c>
      <c r="D10" s="50">
        <v>2314000</v>
      </c>
      <c r="E10" s="50">
        <v>1596000</v>
      </c>
      <c r="F10" s="50">
        <v>1116000</v>
      </c>
      <c r="G10" s="17">
        <f t="shared" si="0"/>
        <v>6477000</v>
      </c>
      <c r="H10" s="17">
        <f t="shared" si="1"/>
        <v>1031901.9457154345</v>
      </c>
      <c r="I10" s="17">
        <f t="shared" si="2"/>
        <v>5445098.0542845652</v>
      </c>
    </row>
    <row r="11" spans="1:9" ht="15.75" customHeight="1" x14ac:dyDescent="0.2">
      <c r="A11" s="5">
        <f t="shared" si="3"/>
        <v>2030</v>
      </c>
      <c r="B11" s="49">
        <v>903332.18</v>
      </c>
      <c r="C11" s="50">
        <v>1483000</v>
      </c>
      <c r="D11" s="50">
        <v>2386000</v>
      </c>
      <c r="E11" s="50">
        <v>1649000</v>
      </c>
      <c r="F11" s="50">
        <v>1151000</v>
      </c>
      <c r="G11" s="17">
        <f t="shared" si="0"/>
        <v>6669000</v>
      </c>
      <c r="H11" s="17">
        <f t="shared" si="1"/>
        <v>1046897.5368925122</v>
      </c>
      <c r="I11" s="17">
        <f t="shared" si="2"/>
        <v>5622102.4631074881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jyW22WMsEaX/xLE0aVOwVuccrP1yUTKp3MeZFJxj7HODUAxpQf/NlwUQxMbz8nubynSI//PGbvC4dBFBgl22VQ==" saltValue="PcQO88A5B5VUDrML5UET1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VIJMK0zuH7mF3mxAD1LUzRt01hdSyUkQ8Yyn/9uxUjmAS14qRAct1j5jBl4uXiD9RAF3F9sE0hv6zPMsKvznBw==" saltValue="N0F59pTYarSfWmj1XITvb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vrXWaihhDtn17c8WzfLAR/qOsfO4skYpCGnkNeqqXOZjsa3NcaYicJUsNnMwBqgujxYUTCSB2YzhGIk9+QiocA==" saltValue="PP7e6orZue04UFK7tBYFD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SaTyyVPTiKfspzScy9lqJ9xssnF+Iq1FdOh/vJr2oBomAbS4mNqdDixEVS0ZXxYcLXwjg/J4AJfEe8TijR0+sQ==" saltValue="BE/eSsmLhW+8QSchW5AWa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Rq2hhbxVh+8ZWD2mZMKlZBdUDWDJFy2X3X/z37tWphHRCG0X7RFGpBHxgZfarvnEwkWjoqWDo55vq6T4syH7cA==" saltValue="z5PzkCofQ6bAC4Vcxo4B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gq0DwnbvZUIYoVB+glcNIfkjmz+68luIuTk4MfMQi6/Gl6ith5PDhNwpIxV1xp4GTaY0QaxwhSaFUrm8V6wbBw==" saltValue="OukEcP8r0pAqDv1abmzG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ceOfIfwjnLI/OBZh/MGJerimHb2SWio9H9Dc+DTg7Bv4W9VBEcSUIaxReZn98kL8hSfA2nk70pBS5q1pH0Kz2g==" saltValue="oGj8H3zVpYFGXUIcwA2Fx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F6EQ4WTu7N/gdQhQMVzFXpbJ5em0AK6ELZnKFiQhhI/EWZKxHmGMbY4Eq7k/eCSkX18d0Ov1lyrEh5lA+Gc0ZQ==" saltValue="34J55zXAZGcR5F13fmckA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1K46NAzTvspg8oADge3BvCOnQHjJRr3gPwenxySB9brdis2KPMWCIIO+F9/XM7q83WqkVLZ5H9QF31f3jXADiA==" saltValue="bzgYXtJYtAhoUwklUZpXE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DbZpPlGO0jODRHfNKgLM00bDH7yv0VmokI73PAD/B60dvp0UMZ//2nvTNbwL6JhHAx3ErbW4EBYRbY1a4PPqMQ==" saltValue="LNIN6MPPQ1cqf5qsW7Yl8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3.5136667489803499E-3</v>
      </c>
    </row>
    <row r="4" spans="1:8" ht="15.75" customHeight="1" x14ac:dyDescent="0.2">
      <c r="B4" s="19" t="s">
        <v>79</v>
      </c>
      <c r="C4" s="101">
        <v>0.2078616699517728</v>
      </c>
    </row>
    <row r="5" spans="1:8" ht="15.75" customHeight="1" x14ac:dyDescent="0.2">
      <c r="B5" s="19" t="s">
        <v>80</v>
      </c>
      <c r="C5" s="101">
        <v>6.4062804767993961E-2</v>
      </c>
    </row>
    <row r="6" spans="1:8" ht="15.75" customHeight="1" x14ac:dyDescent="0.2">
      <c r="B6" s="19" t="s">
        <v>81</v>
      </c>
      <c r="C6" s="101">
        <v>0.27121483040915861</v>
      </c>
    </row>
    <row r="7" spans="1:8" ht="15.75" customHeight="1" x14ac:dyDescent="0.2">
      <c r="B7" s="19" t="s">
        <v>82</v>
      </c>
      <c r="C7" s="101">
        <v>0.29484527717629078</v>
      </c>
    </row>
    <row r="8" spans="1:8" ht="15.75" customHeight="1" x14ac:dyDescent="0.2">
      <c r="B8" s="19" t="s">
        <v>83</v>
      </c>
      <c r="C8" s="101">
        <v>4.6855961171815086E-3</v>
      </c>
    </row>
    <row r="9" spans="1:8" ht="15.75" customHeight="1" x14ac:dyDescent="0.2">
      <c r="B9" s="19" t="s">
        <v>84</v>
      </c>
      <c r="C9" s="101">
        <v>6.9831857028983604E-2</v>
      </c>
    </row>
    <row r="10" spans="1:8" ht="15.75" customHeight="1" x14ac:dyDescent="0.2">
      <c r="B10" s="19" t="s">
        <v>85</v>
      </c>
      <c r="C10" s="101">
        <v>8.3984297799638383E-2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0.11708059952848229</v>
      </c>
      <c r="D14" s="55">
        <v>0.11708059952848229</v>
      </c>
      <c r="E14" s="55">
        <v>0.11708059952848229</v>
      </c>
      <c r="F14" s="55">
        <v>0.11708059952848229</v>
      </c>
    </row>
    <row r="15" spans="1:8" ht="15.75" customHeight="1" x14ac:dyDescent="0.2">
      <c r="B15" s="19" t="s">
        <v>88</v>
      </c>
      <c r="C15" s="101">
        <v>0.1653900011049434</v>
      </c>
      <c r="D15" s="101">
        <v>0.1653900011049434</v>
      </c>
      <c r="E15" s="101">
        <v>0.1653900011049434</v>
      </c>
      <c r="F15" s="101">
        <v>0.1653900011049434</v>
      </c>
    </row>
    <row r="16" spans="1:8" ht="15.75" customHeight="1" x14ac:dyDescent="0.2">
      <c r="B16" s="19" t="s">
        <v>89</v>
      </c>
      <c r="C16" s="101">
        <v>2.2635153358810951E-2</v>
      </c>
      <c r="D16" s="101">
        <v>2.2635153358810951E-2</v>
      </c>
      <c r="E16" s="101">
        <v>2.2635153358810951E-2</v>
      </c>
      <c r="F16" s="101">
        <v>2.2635153358810951E-2</v>
      </c>
    </row>
    <row r="17" spans="1:8" ht="15.75" customHeight="1" x14ac:dyDescent="0.2">
      <c r="B17" s="19" t="s">
        <v>90</v>
      </c>
      <c r="C17" s="101">
        <v>1.3212386073607861E-2</v>
      </c>
      <c r="D17" s="101">
        <v>1.3212386073607861E-2</v>
      </c>
      <c r="E17" s="101">
        <v>1.3212386073607861E-2</v>
      </c>
      <c r="F17" s="101">
        <v>1.3212386073607861E-2</v>
      </c>
    </row>
    <row r="18" spans="1:8" ht="15.75" customHeight="1" x14ac:dyDescent="0.2">
      <c r="B18" s="19" t="s">
        <v>91</v>
      </c>
      <c r="C18" s="101">
        <v>0.29429396285983472</v>
      </c>
      <c r="D18" s="101">
        <v>0.29429396285983472</v>
      </c>
      <c r="E18" s="101">
        <v>0.29429396285983472</v>
      </c>
      <c r="F18" s="101">
        <v>0.29429396285983472</v>
      </c>
    </row>
    <row r="19" spans="1:8" ht="15.75" customHeight="1" x14ac:dyDescent="0.2">
      <c r="B19" s="19" t="s">
        <v>92</v>
      </c>
      <c r="C19" s="101">
        <v>2.4674218027794251E-2</v>
      </c>
      <c r="D19" s="101">
        <v>2.4674218027794251E-2</v>
      </c>
      <c r="E19" s="101">
        <v>2.4674218027794251E-2</v>
      </c>
      <c r="F19" s="101">
        <v>2.4674218027794251E-2</v>
      </c>
    </row>
    <row r="20" spans="1:8" ht="15.75" customHeight="1" x14ac:dyDescent="0.2">
      <c r="B20" s="19" t="s">
        <v>93</v>
      </c>
      <c r="C20" s="101">
        <v>1.0704135292724839E-2</v>
      </c>
      <c r="D20" s="101">
        <v>1.0704135292724839E-2</v>
      </c>
      <c r="E20" s="101">
        <v>1.0704135292724839E-2</v>
      </c>
      <c r="F20" s="101">
        <v>1.0704135292724839E-2</v>
      </c>
    </row>
    <row r="21" spans="1:8" ht="15.75" customHeight="1" x14ac:dyDescent="0.2">
      <c r="B21" s="19" t="s">
        <v>94</v>
      </c>
      <c r="C21" s="101">
        <v>8.2758343057734274E-2</v>
      </c>
      <c r="D21" s="101">
        <v>8.2758343057734274E-2</v>
      </c>
      <c r="E21" s="101">
        <v>8.2758343057734274E-2</v>
      </c>
      <c r="F21" s="101">
        <v>8.2758343057734274E-2</v>
      </c>
    </row>
    <row r="22" spans="1:8" ht="15.75" customHeight="1" x14ac:dyDescent="0.2">
      <c r="B22" s="19" t="s">
        <v>95</v>
      </c>
      <c r="C22" s="101">
        <v>0.26925120069606728</v>
      </c>
      <c r="D22" s="101">
        <v>0.26925120069606728</v>
      </c>
      <c r="E22" s="101">
        <v>0.26925120069606728</v>
      </c>
      <c r="F22" s="101">
        <v>0.26925120069606728</v>
      </c>
    </row>
    <row r="23" spans="1:8" ht="15.75" customHeight="1" x14ac:dyDescent="0.2">
      <c r="B23" s="27" t="s">
        <v>41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8.7586460000000005E-2</v>
      </c>
    </row>
    <row r="27" spans="1:8" ht="15.75" customHeight="1" x14ac:dyDescent="0.2">
      <c r="B27" s="19" t="s">
        <v>102</v>
      </c>
      <c r="C27" s="101">
        <v>8.3866540000000003E-3</v>
      </c>
    </row>
    <row r="28" spans="1:8" ht="15.75" customHeight="1" x14ac:dyDescent="0.2">
      <c r="B28" s="19" t="s">
        <v>103</v>
      </c>
      <c r="C28" s="101">
        <v>0.15511656900000001</v>
      </c>
    </row>
    <row r="29" spans="1:8" ht="15.75" customHeight="1" x14ac:dyDescent="0.2">
      <c r="B29" s="19" t="s">
        <v>104</v>
      </c>
      <c r="C29" s="101">
        <v>0.16688481799999999</v>
      </c>
    </row>
    <row r="30" spans="1:8" ht="15.75" customHeight="1" x14ac:dyDescent="0.2">
      <c r="B30" s="19" t="s">
        <v>2</v>
      </c>
      <c r="C30" s="101">
        <v>0.10560810299999999</v>
      </c>
    </row>
    <row r="31" spans="1:8" ht="15.75" customHeight="1" x14ac:dyDescent="0.2">
      <c r="B31" s="19" t="s">
        <v>105</v>
      </c>
      <c r="C31" s="101">
        <v>0.107401392</v>
      </c>
    </row>
    <row r="32" spans="1:8" ht="15.75" customHeight="1" x14ac:dyDescent="0.2">
      <c r="B32" s="19" t="s">
        <v>106</v>
      </c>
      <c r="C32" s="101">
        <v>1.8908227E-2</v>
      </c>
    </row>
    <row r="33" spans="2:3" ht="15.75" customHeight="1" x14ac:dyDescent="0.2">
      <c r="B33" s="19" t="s">
        <v>107</v>
      </c>
      <c r="C33" s="101">
        <v>8.4811863000000015E-2</v>
      </c>
    </row>
    <row r="34" spans="2:3" ht="15.75" customHeight="1" x14ac:dyDescent="0.2">
      <c r="B34" s="19" t="s">
        <v>108</v>
      </c>
      <c r="C34" s="101">
        <v>0.26529591499999999</v>
      </c>
    </row>
    <row r="35" spans="2:3" ht="15.75" customHeight="1" x14ac:dyDescent="0.2">
      <c r="B35" s="27" t="s">
        <v>41</v>
      </c>
      <c r="C35" s="48">
        <f>SUM(C26:C34)</f>
        <v>1.0000000009999999</v>
      </c>
    </row>
  </sheetData>
  <sheetProtection algorithmName="SHA-512" hashValue="1/mqdoK5JuSNS9TIIECNAfAlLS35eYcPCXw+/iUbL1z79ad4MC6wnH7iqvbe0RflJMVWMnr/w4ZtfSbLuyu3rw==" saltValue="OGajULppKy2QdbJJqFTyj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0.56081528677953763</v>
      </c>
      <c r="D2" s="52">
        <f>IFERROR(1-_xlfn.NORM.DIST(_xlfn.NORM.INV(SUM(D4:D5), 0, 1) + 1, 0, 1, TRUE), "")</f>
        <v>0.56081528677953763</v>
      </c>
      <c r="E2" s="52">
        <f>IFERROR(1-_xlfn.NORM.DIST(_xlfn.NORM.INV(SUM(E4:E5), 0, 1) + 1, 0, 1, TRUE), "")</f>
        <v>0.44804499658952601</v>
      </c>
      <c r="F2" s="52">
        <f>IFERROR(1-_xlfn.NORM.DIST(_xlfn.NORM.INV(SUM(F4:F5), 0, 1) + 1, 0, 1, TRUE), "")</f>
        <v>0.25846116065264568</v>
      </c>
      <c r="G2" s="52">
        <f>IFERROR(1-_xlfn.NORM.DIST(_xlfn.NORM.INV(SUM(G4:G5), 0, 1) + 1, 0, 1, TRUE), "")</f>
        <v>0.22007549233228663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0.31473702848540264</v>
      </c>
      <c r="D3" s="52">
        <f>IFERROR(_xlfn.NORM.DIST(_xlfn.NORM.INV(SUM(D4:D5), 0, 1) + 1, 0, 1, TRUE) - SUM(D4:D5), "")</f>
        <v>0.31473702848540264</v>
      </c>
      <c r="E3" s="52">
        <f>IFERROR(_xlfn.NORM.DIST(_xlfn.NORM.INV(SUM(E4:E5), 0, 1) + 1, 0, 1, TRUE) - SUM(E4:E5), "")</f>
        <v>0.35964020726074319</v>
      </c>
      <c r="F3" s="52">
        <f>IFERROR(_xlfn.NORM.DIST(_xlfn.NORM.INV(SUM(F4:F5), 0, 1) + 1, 0, 1, TRUE) - SUM(F4:F5), "")</f>
        <v>0.37908339679955533</v>
      </c>
      <c r="G3" s="52">
        <f>IFERROR(_xlfn.NORM.DIST(_xlfn.NORM.INV(SUM(G4:G5), 0, 1) + 1, 0, 1, TRUE) - SUM(G4:G5), "")</f>
        <v>0.37012537889688435</v>
      </c>
    </row>
    <row r="4" spans="1:15" ht="15.75" customHeight="1" x14ac:dyDescent="0.2">
      <c r="B4" s="5" t="s">
        <v>114</v>
      </c>
      <c r="C4" s="45">
        <v>6.2856659293174702E-2</v>
      </c>
      <c r="D4" s="53">
        <v>6.2856659293174702E-2</v>
      </c>
      <c r="E4" s="53">
        <v>0.104332022368908</v>
      </c>
      <c r="F4" s="53">
        <v>0.21864350140094799</v>
      </c>
      <c r="G4" s="53">
        <v>0.23300413787365001</v>
      </c>
    </row>
    <row r="5" spans="1:15" ht="15.75" customHeight="1" x14ac:dyDescent="0.2">
      <c r="B5" s="5" t="s">
        <v>115</v>
      </c>
      <c r="C5" s="45">
        <v>6.1591025441885001E-2</v>
      </c>
      <c r="D5" s="53">
        <v>6.1591025441885001E-2</v>
      </c>
      <c r="E5" s="53">
        <v>8.7982773780822809E-2</v>
      </c>
      <c r="F5" s="53">
        <v>0.143811941146851</v>
      </c>
      <c r="G5" s="53">
        <v>0.17679499089717901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0.37371155986869176</v>
      </c>
      <c r="D8" s="52">
        <f>IFERROR(1-_xlfn.NORM.DIST(_xlfn.NORM.INV(SUM(D10:D11), 0, 1) + 1, 0, 1, TRUE), "")</f>
        <v>0.37371155986869176</v>
      </c>
      <c r="E8" s="52">
        <f>IFERROR(1-_xlfn.NORM.DIST(_xlfn.NORM.INV(SUM(E10:E11), 0, 1) + 1, 0, 1, TRUE), "")</f>
        <v>0.2915208298526345</v>
      </c>
      <c r="F8" s="52">
        <f>IFERROR(1-_xlfn.NORM.DIST(_xlfn.NORM.INV(SUM(F10:F11), 0, 1) + 1, 0, 1, TRUE), "")</f>
        <v>0.416466993926073</v>
      </c>
      <c r="G8" s="52">
        <f>IFERROR(1-_xlfn.NORM.DIST(_xlfn.NORM.INV(SUM(G10:G11), 0, 1) + 1, 0, 1, TRUE), "")</f>
        <v>0.63092569738017779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0.37739021708882026</v>
      </c>
      <c r="D9" s="52">
        <f>IFERROR(_xlfn.NORM.DIST(_xlfn.NORM.INV(SUM(D10:D11), 0, 1) + 1, 0, 1, TRUE) - SUM(D10:D11), "")</f>
        <v>0.37739021708882026</v>
      </c>
      <c r="E9" s="52">
        <f>IFERROR(_xlfn.NORM.DIST(_xlfn.NORM.INV(SUM(E10:E11), 0, 1) + 1, 0, 1, TRUE) - SUM(E10:E11), "")</f>
        <v>0.38250340932983751</v>
      </c>
      <c r="F9" s="52">
        <f>IFERROR(_xlfn.NORM.DIST(_xlfn.NORM.INV(SUM(F10:F11), 0, 1) + 1, 0, 1, TRUE) - SUM(F10:F11), "")</f>
        <v>0.36849449789712307</v>
      </c>
      <c r="G9" s="52">
        <f>IFERROR(_xlfn.NORM.DIST(_xlfn.NORM.INV(SUM(G10:G11), 0, 1) + 1, 0, 1, TRUE) - SUM(G10:G11), "")</f>
        <v>0.27802251920712739</v>
      </c>
    </row>
    <row r="10" spans="1:15" ht="15.75" customHeight="1" x14ac:dyDescent="0.2">
      <c r="B10" s="5" t="s">
        <v>119</v>
      </c>
      <c r="C10" s="45">
        <v>0.13700340688228599</v>
      </c>
      <c r="D10" s="53">
        <v>0.13700340688228599</v>
      </c>
      <c r="E10" s="53">
        <v>0.19923220574855799</v>
      </c>
      <c r="F10" s="53">
        <v>0.13461001217365301</v>
      </c>
      <c r="G10" s="53">
        <v>5.93392513692379E-2</v>
      </c>
    </row>
    <row r="11" spans="1:15" ht="15.75" customHeight="1" x14ac:dyDescent="0.2">
      <c r="B11" s="5" t="s">
        <v>120</v>
      </c>
      <c r="C11" s="45">
        <v>0.111894816160202</v>
      </c>
      <c r="D11" s="53">
        <v>0.111894816160202</v>
      </c>
      <c r="E11" s="53">
        <v>0.12674355506897</v>
      </c>
      <c r="F11" s="53">
        <v>8.0428496003150898E-2</v>
      </c>
      <c r="G11" s="53">
        <v>3.1712532043456997E-2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0.91193049400000004</v>
      </c>
      <c r="D14" s="54">
        <v>0.91065858191199989</v>
      </c>
      <c r="E14" s="54">
        <v>0.91065858191199989</v>
      </c>
      <c r="F14" s="54">
        <v>0.88906768971299999</v>
      </c>
      <c r="G14" s="54">
        <v>0.88906768971299999</v>
      </c>
      <c r="H14" s="45">
        <v>0.57499999999999996</v>
      </c>
      <c r="I14" s="55">
        <v>0.57499999999999996</v>
      </c>
      <c r="J14" s="55">
        <v>0.57499999999999996</v>
      </c>
      <c r="K14" s="55">
        <v>0.57499999999999996</v>
      </c>
      <c r="L14" s="45">
        <v>0.48699999999999999</v>
      </c>
      <c r="M14" s="55">
        <v>0.48699999999999999</v>
      </c>
      <c r="N14" s="55">
        <v>0.48699999999999999</v>
      </c>
      <c r="O14" s="55">
        <v>0.48699999999999999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0.37596158476138009</v>
      </c>
      <c r="D15" s="52">
        <f t="shared" si="0"/>
        <v>0.37543721356486026</v>
      </c>
      <c r="E15" s="52">
        <f t="shared" si="0"/>
        <v>0.37543721356486026</v>
      </c>
      <c r="F15" s="52">
        <f t="shared" si="0"/>
        <v>0.36653593643797855</v>
      </c>
      <c r="G15" s="52">
        <f t="shared" si="0"/>
        <v>0.36653593643797855</v>
      </c>
      <c r="H15" s="52">
        <f t="shared" si="0"/>
        <v>0.23705525000000002</v>
      </c>
      <c r="I15" s="52">
        <f t="shared" si="0"/>
        <v>0.23705525000000002</v>
      </c>
      <c r="J15" s="52">
        <f t="shared" si="0"/>
        <v>0.23705525000000002</v>
      </c>
      <c r="K15" s="52">
        <f t="shared" si="0"/>
        <v>0.23705525000000002</v>
      </c>
      <c r="L15" s="52">
        <f t="shared" si="0"/>
        <v>0.20077549000000003</v>
      </c>
      <c r="M15" s="52">
        <f t="shared" si="0"/>
        <v>0.20077549000000003</v>
      </c>
      <c r="N15" s="52">
        <f t="shared" si="0"/>
        <v>0.20077549000000003</v>
      </c>
      <c r="O15" s="52">
        <f t="shared" si="0"/>
        <v>0.20077549000000003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bT2M3kw+1kGWr2x/pZM65gnfWZaLFfBXCrPucEXs0zZnf4UkBsVoqraY1Ri2ZTC/j3uPIut3KHxwBVtakyCf8Q==" saltValue="zG6VMFtYAODajfrY2OJKX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0.410705506801605</v>
      </c>
      <c r="D2" s="53">
        <v>0.22145599999999999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0.56741285324096702</v>
      </c>
      <c r="D3" s="53">
        <v>0.70792719999999998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9.9650882184505497E-3</v>
      </c>
      <c r="D4" s="53">
        <v>6.1949589999999999E-2</v>
      </c>
      <c r="E4" s="53">
        <v>0.98096853494644198</v>
      </c>
      <c r="F4" s="53">
        <v>0.90478801727294889</v>
      </c>
      <c r="G4" s="53">
        <v>0</v>
      </c>
    </row>
    <row r="5" spans="1:7" x14ac:dyDescent="0.2">
      <c r="B5" s="3" t="s">
        <v>132</v>
      </c>
      <c r="C5" s="52">
        <v>1.1916564777493499E-2</v>
      </c>
      <c r="D5" s="52">
        <v>8.66714958101511E-3</v>
      </c>
      <c r="E5" s="52">
        <f>1-SUM(E2:E4)</f>
        <v>1.9031465053558017E-2</v>
      </c>
      <c r="F5" s="52">
        <f>1-SUM(F2:F4)</f>
        <v>9.5211982727051114E-2</v>
      </c>
      <c r="G5" s="52">
        <f>1-SUM(G2:G4)</f>
        <v>1</v>
      </c>
    </row>
  </sheetData>
  <sheetProtection algorithmName="SHA-512" hashValue="H22VSnB29UnRUZPm5YtBXIi1F1KiAyUDYGpPKhx4CoOb2wCT17okZNMJxVqHct88LYnu7LYA2W9TeDVjs5NBfA==" saltValue="Maocn0aPY6gsZPNAJ0dCK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hfMgTHdESlYQ6Nw3x2vxgrz+swaCOADpjxHeV20yLcqU4B2Ukw5VFoWj5QXMD/MAFgJ5QH2sd7GZitDV1YFOQA==" saltValue="w85aTx3unP0uIRg3m3sWt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+yBZ2w5s6Dg6ksaGhLqpF2x4svuXWz7kCIJF5GRh8NyEus4cE1u9UqyEUR53iRGYRwZ56LtuTHVfi9U6rVzEiw==" saltValue="DbW2TgnaaBGmB6UVinqJk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NxvTi4Br2kGAsLSBCGp5vdNLm+bdh+JV6zk86b6jQ+kIKGp6QkC5HQpL4h3NJpUkVZG7oIG7AB0+zaqwyvq0VA==" saltValue="zYKbjIBRc8q0QRC8sFHVt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XKq0zqvrznDbvuNNPUl4xyEQcDNGmR0jI6W+SGyN6aMmXqUMWNh+kXGVfuy1bIEBJL+HA4I/iMNFfQbLDfhR+Q==" saltValue="d6uMND6xVRSl3XJ58eQbV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2023-01-25T12:10:08Z</dcterms:modified>
</cp:coreProperties>
</file>