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mesh\projects\nutrition\inputs\fr\LiST countries\"/>
    </mc:Choice>
  </mc:AlternateContent>
  <xr:revisionPtr revIDLastSave="0" documentId="8_{BE92636E-AB0F-42D5-B2F4-B7FA9466FEF4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I40" i="2" s="1"/>
  <c r="G40" i="2"/>
  <c r="H39" i="2"/>
  <c r="I39" i="2" s="1"/>
  <c r="G39" i="2"/>
  <c r="H38" i="2"/>
  <c r="I38" i="2" s="1"/>
  <c r="G38" i="2"/>
  <c r="A24" i="2"/>
  <c r="H11" i="2"/>
  <c r="G11" i="2"/>
  <c r="I11" i="2" s="1"/>
  <c r="H10" i="2"/>
  <c r="G10" i="2"/>
  <c r="H9" i="2"/>
  <c r="G9" i="2"/>
  <c r="I9" i="2" s="1"/>
  <c r="H8" i="2"/>
  <c r="G8" i="2"/>
  <c r="I8" i="2" s="1"/>
  <c r="H7" i="2"/>
  <c r="G7" i="2"/>
  <c r="H6" i="2"/>
  <c r="G6" i="2"/>
  <c r="I6" i="2" s="1"/>
  <c r="H5" i="2"/>
  <c r="G5" i="2"/>
  <c r="I5" i="2" s="1"/>
  <c r="H4" i="2"/>
  <c r="G4" i="2"/>
  <c r="H3" i="2"/>
  <c r="G3" i="2"/>
  <c r="I3" i="2" s="1"/>
  <c r="A3" i="2"/>
  <c r="H2" i="2"/>
  <c r="G2" i="2"/>
  <c r="I2" i="2" s="1"/>
  <c r="A2" i="2"/>
  <c r="A31" i="2" s="1"/>
  <c r="C33" i="1"/>
  <c r="C20" i="1"/>
  <c r="I4" i="2" l="1"/>
  <c r="A14" i="2"/>
  <c r="A16" i="2"/>
  <c r="A17" i="2"/>
  <c r="A18" i="2"/>
  <c r="A25" i="2"/>
  <c r="I7" i="2"/>
  <c r="A32" i="2"/>
  <c r="A26" i="2"/>
  <c r="A33" i="2"/>
  <c r="A34" i="2"/>
  <c r="I10" i="2"/>
  <c r="A39" i="2"/>
  <c r="A19" i="2"/>
  <c r="A27" i="2"/>
  <c r="A35" i="2"/>
  <c r="A4" i="2"/>
  <c r="A5" i="2" s="1"/>
  <c r="A6" i="2"/>
  <c r="A7" i="2" s="1"/>
  <c r="A8" i="2" s="1"/>
  <c r="A9" i="2" s="1"/>
  <c r="A10" i="2" s="1"/>
  <c r="A11" i="2" s="1"/>
  <c r="A12" i="2"/>
  <c r="A20" i="2"/>
  <c r="A28" i="2"/>
  <c r="A36" i="2"/>
  <c r="A13" i="2"/>
  <c r="A21" i="2"/>
  <c r="A29" i="2"/>
  <c r="A37" i="2"/>
  <c r="D58" i="20"/>
  <c r="A30" i="2"/>
  <c r="A22" i="2"/>
  <c r="A38" i="2"/>
  <c r="A40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<sst xmlns="http://schemas.openxmlformats.org/spreadsheetml/2006/main" count="2092" uniqueCount="337">
  <si>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</si>
  <si>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</si>
  <si>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</si>
  <si>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</si>
  <si>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</si>
  <si>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</si>
  <si>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</si>
  <si>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</si>
  <si>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</si>
  <si>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</si>
  <si>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</si>
  <si>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</si>
  <si>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</si>
  <si>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</si>
  <si>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</si>
  <si>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</si>
  <si>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</si>
  <si>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</si>
  <si>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</si>
  <si>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</si>
  <si>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</si>
  <si>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</si>
  <si>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</si>
  <si>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</si>
  <si>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</si>
  <si>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</si>
  <si>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</si>
  <si>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</si>
  <si>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</si>
  <si>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</si>
  <si>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</si>
  <si>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</si>
  <si>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</si>
  <si>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</si>
  <si>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</si>
  <si>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</si>
  <si>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</si>
  <si>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</si>
  <si>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</si>
  <si>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</si>
  <si>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</si>
  <si>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</si>
  <si>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</si>
  <si>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</si>
  <si>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</si>
  <si>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</si>
  <si>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</si>
  <si>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</si>
  <si>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</si>
  <si>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</si>
  <si>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</si>
  <si>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</si>
  <si>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</si>
  <si>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</si>
  <si>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</si>
  <si>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</si>
  <si>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</si>
  <si>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</si>
  <si>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</si>
  <si>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</si>
  <si>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</si>
  <si>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</si>
  <si>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</si>
  <si>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</si>
  <si>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</si>
  <si>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</si>
  <si>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</si>
  <si>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</si>
  <si>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</si>
  <si>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</si>
  <si>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</si>
  <si>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</si>
  <si>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</si>
  <si>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</si>
  <si>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</si>
  <si>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</si>
  <si>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</si>
  <si>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</si>
  <si>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</si>
  <si>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</si>
  <si>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</si>
  <si>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</si>
  <si>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</si>
  <si>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</si>
  <si>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</si>
  <si>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</si>
  <si>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</si>
  <si>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</si>
  <si>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</si>
  <si>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</si>
  <si>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</si>
  <si>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</si>
  <si>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</si>
  <si>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</si>
  <si>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</si>
  <si>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</si>
  <si>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Enfant 1-5 mois</t>
  </si>
  <si>
    <t>Enfant 6-11 mois</t>
  </si>
  <si>
    <t>Enfant 12-23 mois</t>
  </si>
  <si>
    <t>Enfant 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</si>
  <si>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</si>
  <si>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</si>
  <si>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</si>
  <si>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</si>
  <si>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</si>
  <si>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</si>
  <si>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</si>
  <si>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</si>
  <si>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</si>
  <si>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Enfant 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</si>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</sst>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3" width="14.42578125" style="8" customWidth="1"/>
    <col min="4" max="16384" width="14.42578125" style="8"/>
  </cols>
  <sheetData>
    <row r="1" spans="1:3" ht="15.95" customHeight="1" x14ac:dyDescent="0.2">
      <c r="A1" s="1" t="s">
        <v>13</v>
      </c>
      <c r="B1" s="29" t="s">
        <v>0</v>
      </c>
      <c r="C1" s="29" t="s">
        <v>66</v>
      </c>
    </row>
    <row r="2" spans="1:3" ht="15.95" customHeight="1" x14ac:dyDescent="0.2">
      <c r="A2" s="8" t="s">
        <v>14</v>
      </c>
      <c r="B2" s="29"/>
      <c r="C2" s="29"/>
    </row>
    <row r="3" spans="1:3" ht="15.95" customHeight="1" x14ac:dyDescent="0.2">
      <c r="A3" s="1"/>
      <c r="B3" s="5" t="s">
        <v>15</v>
      </c>
      <c r="C3" s="41">
        <v>2021</v>
      </c>
    </row>
    <row r="4" spans="1:3" ht="15.95" customHeight="1" x14ac:dyDescent="0.2">
      <c r="A4" s="1"/>
      <c r="B4" s="5" t="s">
        <v>16</v>
      </c>
      <c r="C4" s="42">
        <v>2030</v>
      </c>
    </row>
    <row r="5" spans="1:3" ht="15.95" customHeight="1" x14ac:dyDescent="0.2">
      <c r="A5" s="1"/>
      <c r="B5" s="29"/>
      <c r="C5" s="29"/>
    </row>
    <row r="6" spans="1:3" ht="15" customHeight="1" x14ac:dyDescent="0.2">
      <c r="A6" s="8" t="s">
        <v>17</v>
      </c>
    </row>
    <row r="7" spans="1:3" ht="15" customHeight="1" x14ac:dyDescent="0.2">
      <c r="B7" s="11" t="s">
        <v>18</v>
      </c>
      <c r="C7" s="43">
        <v>341539.130859375</v>
      </c>
    </row>
    <row r="8" spans="1:3" ht="15" customHeight="1" x14ac:dyDescent="0.2">
      <c r="B8" s="5" t="s">
        <v>19</v>
      </c>
      <c r="C8" s="44">
        <v>1.4E-2</v>
      </c>
    </row>
    <row r="9" spans="1:3" ht="15" customHeight="1" x14ac:dyDescent="0.2">
      <c r="B9" s="5" t="s">
        <v>20</v>
      </c>
      <c r="C9" s="45">
        <v>0.01</v>
      </c>
    </row>
    <row r="10" spans="1:3" ht="15" customHeight="1" x14ac:dyDescent="0.2">
      <c r="B10" s="5" t="s">
        <v>21</v>
      </c>
      <c r="C10" s="45">
        <v>0.84452529907226603</v>
      </c>
    </row>
    <row r="11" spans="1:3" ht="15" customHeight="1" x14ac:dyDescent="0.2">
      <c r="B11" s="5" t="s">
        <v>22</v>
      </c>
      <c r="C11" s="45">
        <v>0.97599999999999998</v>
      </c>
    </row>
    <row r="12" spans="1:3" ht="15" customHeight="1" x14ac:dyDescent="0.2">
      <c r="B12" s="5" t="s">
        <v>23</v>
      </c>
      <c r="C12" s="45">
        <v>0.77200000000000002</v>
      </c>
    </row>
    <row r="13" spans="1:3" ht="15" customHeight="1" x14ac:dyDescent="0.2">
      <c r="B13" s="5" t="s">
        <v>24</v>
      </c>
      <c r="C13" s="45">
        <v>0.109</v>
      </c>
    </row>
    <row r="14" spans="1:3" ht="15" customHeight="1" x14ac:dyDescent="0.2">
      <c r="B14" s="8"/>
    </row>
    <row r="15" spans="1:3" ht="15" customHeight="1" x14ac:dyDescent="0.2">
      <c r="A15" s="8" t="s">
        <v>25</v>
      </c>
      <c r="B15" s="14"/>
      <c r="C15" s="3"/>
    </row>
    <row r="16" spans="1:3" ht="15" customHeight="1" x14ac:dyDescent="0.2">
      <c r="B16" s="5" t="s">
        <v>26</v>
      </c>
      <c r="C16" s="45">
        <v>0.1</v>
      </c>
    </row>
    <row r="17" spans="1:3" ht="15" customHeight="1" x14ac:dyDescent="0.2">
      <c r="B17" s="5" t="s">
        <v>27</v>
      </c>
      <c r="C17" s="45">
        <v>0.7</v>
      </c>
    </row>
    <row r="18" spans="1:3" ht="15" customHeight="1" x14ac:dyDescent="0.2">
      <c r="B18" s="5" t="s">
        <v>28</v>
      </c>
      <c r="C18" s="45">
        <v>0.05</v>
      </c>
    </row>
    <row r="19" spans="1:3" ht="15" customHeight="1" x14ac:dyDescent="0.2">
      <c r="B19" s="5" t="s">
        <v>29</v>
      </c>
      <c r="C19" s="45">
        <v>0.05</v>
      </c>
    </row>
    <row r="20" spans="1:3" ht="15" customHeight="1" x14ac:dyDescent="0.2">
      <c r="B20" s="5" t="s">
        <v>30</v>
      </c>
      <c r="C20" s="46">
        <f>1-frac_rice-frac_wheat-frac_maize</f>
        <v>0.20000000000000007</v>
      </c>
    </row>
    <row r="21" spans="1:3" ht="15" customHeight="1" x14ac:dyDescent="0.2">
      <c r="B21" s="8"/>
    </row>
    <row r="22" spans="1:3" ht="15" customHeight="1" x14ac:dyDescent="0.2">
      <c r="A22" s="8" t="s">
        <v>31</v>
      </c>
    </row>
    <row r="23" spans="1:3" ht="15" customHeight="1" x14ac:dyDescent="0.2">
      <c r="B23" s="15" t="s">
        <v>32</v>
      </c>
      <c r="C23" s="45">
        <v>0.1542</v>
      </c>
    </row>
    <row r="24" spans="1:3" ht="15" customHeight="1" x14ac:dyDescent="0.2">
      <c r="B24" s="15" t="s">
        <v>33</v>
      </c>
      <c r="C24" s="45">
        <v>0.504</v>
      </c>
    </row>
    <row r="25" spans="1:3" ht="15" customHeight="1" x14ac:dyDescent="0.2">
      <c r="B25" s="15" t="s">
        <v>34</v>
      </c>
      <c r="C25" s="45">
        <v>0.31219999999999998</v>
      </c>
    </row>
    <row r="26" spans="1:3" ht="15" customHeight="1" x14ac:dyDescent="0.2">
      <c r="B26" s="15" t="s">
        <v>35</v>
      </c>
      <c r="C26" s="45">
        <v>2.9600000000000001E-2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36</v>
      </c>
      <c r="B28" s="15"/>
      <c r="C28" s="15"/>
    </row>
    <row r="29" spans="1:3" ht="14.25" customHeight="1" x14ac:dyDescent="0.2">
      <c r="B29" s="25" t="s">
        <v>37</v>
      </c>
      <c r="C29" s="45">
        <v>0.35675533525383901</v>
      </c>
    </row>
    <row r="30" spans="1:3" ht="14.25" customHeight="1" x14ac:dyDescent="0.2">
      <c r="B30" s="25" t="s">
        <v>38</v>
      </c>
      <c r="C30" s="99">
        <v>6.5910586704521698E-2</v>
      </c>
    </row>
    <row r="31" spans="1:3" ht="14.25" customHeight="1" x14ac:dyDescent="0.2">
      <c r="B31" s="25" t="s">
        <v>39</v>
      </c>
      <c r="C31" s="99">
        <v>9.262041217609189E-2</v>
      </c>
    </row>
    <row r="32" spans="1:3" ht="14.25" customHeight="1" x14ac:dyDescent="0.2">
      <c r="B32" s="25" t="s">
        <v>40</v>
      </c>
      <c r="C32" s="99">
        <v>0.48471366586554798</v>
      </c>
    </row>
    <row r="33" spans="1:5" ht="13.15" customHeight="1" x14ac:dyDescent="0.2">
      <c r="B33" s="27" t="s">
        <v>41</v>
      </c>
      <c r="C33" s="48">
        <f>SUM(C29:C32)</f>
        <v>1.0000000000000004</v>
      </c>
    </row>
    <row r="34" spans="1:5" ht="15" customHeight="1" x14ac:dyDescent="0.2"/>
    <row r="35" spans="1:5" ht="15" customHeight="1" x14ac:dyDescent="0.2">
      <c r="A35" s="4" t="s">
        <v>42</v>
      </c>
    </row>
    <row r="36" spans="1:5" ht="15" customHeight="1" x14ac:dyDescent="0.2">
      <c r="A36" s="8" t="s">
        <v>43</v>
      </c>
      <c r="B36" s="5"/>
    </row>
    <row r="37" spans="1:5" ht="15" customHeight="1" x14ac:dyDescent="0.2">
      <c r="B37" s="11" t="s">
        <v>44</v>
      </c>
      <c r="C37" s="43">
        <v>6.1573833137445604</v>
      </c>
    </row>
    <row r="38" spans="1:5" ht="15" customHeight="1" x14ac:dyDescent="0.2">
      <c r="B38" s="11" t="s">
        <v>45</v>
      </c>
      <c r="C38" s="43">
        <v>7.5435707882581999</v>
      </c>
      <c r="D38" s="12"/>
      <c r="E38" s="13"/>
    </row>
    <row r="39" spans="1:5" ht="15" customHeight="1" x14ac:dyDescent="0.2">
      <c r="B39" s="11" t="s">
        <v>46</v>
      </c>
      <c r="C39" s="43">
        <v>8.6192212346124695</v>
      </c>
      <c r="D39" s="12"/>
      <c r="E39" s="12"/>
    </row>
    <row r="40" spans="1:5" ht="15" customHeight="1" x14ac:dyDescent="0.2">
      <c r="B40" s="11" t="s">
        <v>47</v>
      </c>
      <c r="C40" s="100">
        <v>0.27</v>
      </c>
    </row>
    <row r="41" spans="1:5" ht="15" customHeight="1" x14ac:dyDescent="0.2">
      <c r="B41" s="11" t="s">
        <v>48</v>
      </c>
      <c r="C41" s="45">
        <v>0.12</v>
      </c>
    </row>
    <row r="42" spans="1:5" ht="15" customHeight="1" x14ac:dyDescent="0.2">
      <c r="B42" s="11" t="s">
        <v>49</v>
      </c>
      <c r="C42" s="43">
        <v>4.4836800459999999</v>
      </c>
    </row>
    <row r="43" spans="1:5" ht="15.75" customHeight="1" x14ac:dyDescent="0.2">
      <c r="D43" s="12"/>
    </row>
    <row r="44" spans="1:5" ht="15.75" customHeight="1" x14ac:dyDescent="0.2">
      <c r="A44" s="8" t="s">
        <v>50</v>
      </c>
      <c r="D44" s="12"/>
    </row>
    <row r="45" spans="1:5" ht="15.75" customHeight="1" x14ac:dyDescent="0.2">
      <c r="B45" s="11" t="s">
        <v>51</v>
      </c>
      <c r="C45" s="45">
        <v>2.8462600000000001E-2</v>
      </c>
      <c r="D45" s="12"/>
    </row>
    <row r="46" spans="1:5" ht="15.75" customHeight="1" x14ac:dyDescent="0.2">
      <c r="B46" s="11" t="s">
        <v>52</v>
      </c>
      <c r="C46" s="45">
        <v>0.107963</v>
      </c>
      <c r="D46" s="12"/>
    </row>
    <row r="47" spans="1:5" ht="15.75" customHeight="1" x14ac:dyDescent="0.2">
      <c r="B47" s="11" t="s">
        <v>53</v>
      </c>
      <c r="C47" s="45">
        <v>8.4610800000000014E-2</v>
      </c>
      <c r="D47" s="12"/>
      <c r="E47" s="13"/>
    </row>
    <row r="48" spans="1:5" ht="15" customHeight="1" x14ac:dyDescent="0.2">
      <c r="B48" s="11" t="s">
        <v>54</v>
      </c>
      <c r="C48" s="46">
        <v>0.77896359999999998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55</v>
      </c>
      <c r="D50" s="12"/>
    </row>
    <row r="51" spans="1:4" ht="15.75" customHeight="1" x14ac:dyDescent="0.2">
      <c r="B51" s="11" t="s">
        <v>56</v>
      </c>
      <c r="C51" s="100">
        <v>3.2</v>
      </c>
      <c r="D51" s="12"/>
    </row>
    <row r="52" spans="1:4" ht="15" customHeight="1" x14ac:dyDescent="0.2">
      <c r="B52" s="11" t="s">
        <v>57</v>
      </c>
      <c r="C52" s="100">
        <v>3.2</v>
      </c>
    </row>
    <row r="53" spans="1:4" ht="15.75" customHeight="1" x14ac:dyDescent="0.2">
      <c r="B53" s="11" t="s">
        <v>58</v>
      </c>
      <c r="C53" s="100">
        <v>3.2</v>
      </c>
    </row>
    <row r="54" spans="1:4" ht="15.75" customHeight="1" x14ac:dyDescent="0.2">
      <c r="B54" s="11" t="s">
        <v>59</v>
      </c>
      <c r="C54" s="100">
        <v>3.2</v>
      </c>
    </row>
    <row r="55" spans="1:4" ht="15.75" customHeight="1" x14ac:dyDescent="0.2">
      <c r="B55" s="11" t="s">
        <v>60</v>
      </c>
      <c r="C55" s="100">
        <v>3.2</v>
      </c>
    </row>
    <row r="57" spans="1:4" ht="15.75" customHeight="1" x14ac:dyDescent="0.2">
      <c r="A57" s="8" t="s">
        <v>61</v>
      </c>
    </row>
    <row r="58" spans="1:4" ht="15.75" customHeight="1" x14ac:dyDescent="0.2">
      <c r="B58" s="5" t="s">
        <v>62</v>
      </c>
      <c r="C58" s="45">
        <v>1.9375E-2</v>
      </c>
    </row>
    <row r="59" spans="1:4" ht="15.75" customHeight="1" x14ac:dyDescent="0.2">
      <c r="B59" s="11" t="s">
        <v>63</v>
      </c>
      <c r="C59" s="45">
        <v>0.54813400000000001</v>
      </c>
    </row>
    <row r="60" spans="1:4" ht="15.75" customHeight="1" x14ac:dyDescent="0.2">
      <c r="B60" s="11" t="s">
        <v>64</v>
      </c>
      <c r="C60" s="45">
        <v>4.5999999999999999E-2</v>
      </c>
    </row>
    <row r="61" spans="1:4" ht="15.75" customHeight="1" x14ac:dyDescent="0.2">
      <c r="B61" s="11" t="s">
        <v>65</v>
      </c>
      <c r="C61" s="45">
        <v>1.4E-2</v>
      </c>
    </row>
    <row r="62" spans="1:4" ht="15.75" customHeight="1" x14ac:dyDescent="0.2">
      <c r="B62" s="11" t="s">
        <v>67</v>
      </c>
      <c r="C62" s="44">
        <v>7.4772848999999905E-2</v>
      </c>
    </row>
    <row r="63" spans="1:4" ht="15.75" customHeight="1" x14ac:dyDescent="0.2">
      <c r="A63" s="4"/>
    </row>
  </sheetData>
  <sheetProtection algorithmName="SHA-512" hashValue="6I8jVWMJHaa6Pvglx4d0x+AYFAMInXGPuU2Ewdpjv1pok/Gfo/B3Yrl15EXQIgeX4aWC2MqW9gBdwVWXUr6n2w==" saltValue="5xqguBVfC8hiFv7yjKXQ9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2578125" defaultRowHeight="15.75" customHeight="1" x14ac:dyDescent="0.2"/>
  <cols>
    <col min="1" max="1" width="56" style="5" customWidth="1"/>
    <col min="2" max="2" width="20" style="8" customWidth="1"/>
    <col min="3" max="3" width="20.42578125" style="8" customWidth="1"/>
    <col min="4" max="4" width="20.140625" style="8" customWidth="1"/>
    <col min="5" max="5" width="36.28515625" style="8" bestFit="1" customWidth="1"/>
    <col min="6" max="6" width="23" style="8" bestFit="1" customWidth="1"/>
    <col min="7" max="7" width="22.7109375" style="8" bestFit="1" customWidth="1"/>
    <col min="8" max="8" width="14.42578125" style="8" customWidth="1"/>
    <col min="9" max="16384" width="14.42578125" style="8"/>
  </cols>
  <sheetData>
    <row r="1" spans="1:7" ht="26.45" customHeight="1" x14ac:dyDescent="0.2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">
      <c r="A2" s="5" t="s">
        <v>168</v>
      </c>
      <c r="B2" s="45">
        <v>0.72950398449153897</v>
      </c>
      <c r="C2" s="98">
        <v>0.95</v>
      </c>
      <c r="D2" s="56">
        <v>107.0201908947332</v>
      </c>
      <c r="E2" s="56" t="s">
        <v>201</v>
      </c>
      <c r="F2" s="98">
        <v>1</v>
      </c>
      <c r="G2" s="98">
        <v>1</v>
      </c>
    </row>
    <row r="3" spans="1:7" ht="15.75" customHeight="1" x14ac:dyDescent="0.2">
      <c r="A3" s="5" t="s">
        <v>169</v>
      </c>
      <c r="B3" s="45">
        <v>0</v>
      </c>
      <c r="C3" s="98">
        <v>0.95</v>
      </c>
      <c r="D3" s="56">
        <v>40.978199545296739</v>
      </c>
      <c r="E3" s="56" t="s">
        <v>201</v>
      </c>
      <c r="F3" s="98">
        <v>1</v>
      </c>
      <c r="G3" s="98">
        <v>1</v>
      </c>
    </row>
    <row r="4" spans="1:7" ht="15.75" customHeight="1" x14ac:dyDescent="0.2">
      <c r="A4" s="5" t="s">
        <v>170</v>
      </c>
      <c r="B4" s="98">
        <v>0</v>
      </c>
      <c r="C4" s="98">
        <v>0.95</v>
      </c>
      <c r="D4" s="56">
        <v>1182.463810200042</v>
      </c>
      <c r="E4" s="56" t="s">
        <v>201</v>
      </c>
      <c r="F4" s="98">
        <v>1</v>
      </c>
      <c r="G4" s="98">
        <v>1</v>
      </c>
    </row>
    <row r="5" spans="1:7" ht="15.75" customHeight="1" x14ac:dyDescent="0.2">
      <c r="A5" s="5" t="s">
        <v>171</v>
      </c>
      <c r="B5" s="98">
        <v>0</v>
      </c>
      <c r="C5" s="98">
        <v>0.95</v>
      </c>
      <c r="D5" s="56">
        <v>1.727104628102593</v>
      </c>
      <c r="E5" s="56" t="s">
        <v>201</v>
      </c>
      <c r="F5" s="98">
        <v>1</v>
      </c>
      <c r="G5" s="98">
        <v>1</v>
      </c>
    </row>
    <row r="6" spans="1:7" ht="15.75" customHeight="1" x14ac:dyDescent="0.2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">
      <c r="A10" s="11" t="s">
        <v>176</v>
      </c>
      <c r="B10" s="45">
        <v>0.226056495092468</v>
      </c>
      <c r="C10" s="98">
        <v>0.95</v>
      </c>
      <c r="D10" s="56">
        <v>14.11049898909264</v>
      </c>
      <c r="E10" s="56" t="s">
        <v>201</v>
      </c>
      <c r="F10" s="98">
        <v>1</v>
      </c>
      <c r="G10" s="98">
        <v>1</v>
      </c>
    </row>
    <row r="11" spans="1:7" ht="15.75" customHeight="1" x14ac:dyDescent="0.2">
      <c r="A11" s="11" t="s">
        <v>177</v>
      </c>
      <c r="B11" s="98">
        <v>0.226056495092468</v>
      </c>
      <c r="C11" s="98">
        <v>0.95</v>
      </c>
      <c r="D11" s="56">
        <v>14.11049898909264</v>
      </c>
      <c r="E11" s="56" t="s">
        <v>201</v>
      </c>
      <c r="F11" s="98">
        <v>1</v>
      </c>
      <c r="G11" s="98">
        <v>1</v>
      </c>
    </row>
    <row r="12" spans="1:7" ht="15.75" customHeight="1" x14ac:dyDescent="0.2">
      <c r="A12" s="11" t="s">
        <v>178</v>
      </c>
      <c r="B12" s="98">
        <v>0.226056495092468</v>
      </c>
      <c r="C12" s="98">
        <v>0.95</v>
      </c>
      <c r="D12" s="56">
        <v>14.11049898909264</v>
      </c>
      <c r="E12" s="56" t="s">
        <v>201</v>
      </c>
      <c r="F12" s="98">
        <v>1</v>
      </c>
      <c r="G12" s="98">
        <v>1</v>
      </c>
    </row>
    <row r="13" spans="1:7" ht="15.75" customHeight="1" x14ac:dyDescent="0.2">
      <c r="A13" s="11" t="s">
        <v>179</v>
      </c>
      <c r="B13" s="98">
        <v>0.226056495092468</v>
      </c>
      <c r="C13" s="98">
        <v>0.95</v>
      </c>
      <c r="D13" s="56">
        <v>14.11049898909264</v>
      </c>
      <c r="E13" s="56" t="s">
        <v>201</v>
      </c>
      <c r="F13" s="98">
        <v>1</v>
      </c>
      <c r="G13" s="98">
        <v>1</v>
      </c>
    </row>
    <row r="14" spans="1:7" ht="15.75" customHeight="1" x14ac:dyDescent="0.2">
      <c r="A14" s="5" t="s">
        <v>180</v>
      </c>
      <c r="B14" s="45">
        <v>0.226056495092468</v>
      </c>
      <c r="C14" s="98">
        <v>0.95</v>
      </c>
      <c r="D14" s="56">
        <v>14.11049898909264</v>
      </c>
      <c r="E14" s="56" t="s">
        <v>201</v>
      </c>
      <c r="F14" s="98">
        <v>1</v>
      </c>
      <c r="G14" s="98">
        <v>1</v>
      </c>
    </row>
    <row r="15" spans="1:7" ht="15.75" customHeight="1" x14ac:dyDescent="0.2">
      <c r="A15" s="5" t="s">
        <v>181</v>
      </c>
      <c r="B15" s="98">
        <v>0.226056495092468</v>
      </c>
      <c r="C15" s="98">
        <v>0.95</v>
      </c>
      <c r="D15" s="56">
        <v>14.11049898909264</v>
      </c>
      <c r="E15" s="56" t="s">
        <v>201</v>
      </c>
      <c r="F15" s="98">
        <v>1</v>
      </c>
      <c r="G15" s="98">
        <v>1</v>
      </c>
    </row>
    <row r="16" spans="1:7" ht="15.75" customHeight="1" x14ac:dyDescent="0.2">
      <c r="A16" s="5" t="s">
        <v>182</v>
      </c>
      <c r="B16" s="45">
        <v>0</v>
      </c>
      <c r="C16" s="98">
        <v>0.95</v>
      </c>
      <c r="D16" s="56">
        <v>1.817264788987992</v>
      </c>
      <c r="E16" s="56" t="s">
        <v>201</v>
      </c>
      <c r="F16" s="98">
        <v>1</v>
      </c>
      <c r="G16" s="98">
        <v>1</v>
      </c>
    </row>
    <row r="17" spans="1:7" ht="15.75" customHeight="1" x14ac:dyDescent="0.2">
      <c r="A17" s="5" t="s">
        <v>183</v>
      </c>
      <c r="B17" s="98">
        <v>0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5" customHeight="1" x14ac:dyDescent="0.2">
      <c r="A18" s="5" t="s">
        <v>157</v>
      </c>
      <c r="B18" s="98">
        <v>0</v>
      </c>
      <c r="C18" s="98">
        <v>0.95</v>
      </c>
      <c r="D18" s="56">
        <v>27.02885669161574</v>
      </c>
      <c r="E18" s="56" t="s">
        <v>201</v>
      </c>
      <c r="F18" s="98">
        <v>1</v>
      </c>
      <c r="G18" s="98">
        <v>1</v>
      </c>
    </row>
    <row r="19" spans="1:7" ht="15.75" customHeight="1" x14ac:dyDescent="0.2">
      <c r="A19" s="5" t="s">
        <v>158</v>
      </c>
      <c r="B19" s="98">
        <v>0</v>
      </c>
      <c r="C19" s="98">
        <v>0.95</v>
      </c>
      <c r="D19" s="56">
        <v>27.02885669161574</v>
      </c>
      <c r="E19" s="56" t="s">
        <v>201</v>
      </c>
      <c r="F19" s="98">
        <v>1</v>
      </c>
      <c r="G19" s="98">
        <v>1</v>
      </c>
    </row>
    <row r="20" spans="1:7" ht="15.75" customHeight="1" x14ac:dyDescent="0.2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">
      <c r="A21" s="5" t="s">
        <v>184</v>
      </c>
      <c r="B21" s="45">
        <v>0.97804367069999998</v>
      </c>
      <c r="C21" s="98">
        <v>0.95</v>
      </c>
      <c r="D21" s="56">
        <v>17.591217247758362</v>
      </c>
      <c r="E21" s="56" t="s">
        <v>201</v>
      </c>
      <c r="F21" s="98">
        <v>1</v>
      </c>
      <c r="G21" s="98">
        <v>1</v>
      </c>
    </row>
    <row r="22" spans="1:7" ht="15.75" customHeight="1" x14ac:dyDescent="0.2">
      <c r="A22" s="5" t="s">
        <v>185</v>
      </c>
      <c r="B22" s="98">
        <v>0</v>
      </c>
      <c r="C22" s="98">
        <v>0.95</v>
      </c>
      <c r="D22" s="56">
        <v>24.926085555919201</v>
      </c>
      <c r="E22" s="56" t="s">
        <v>201</v>
      </c>
      <c r="F22" s="98">
        <v>1</v>
      </c>
      <c r="G22" s="98">
        <v>1</v>
      </c>
    </row>
    <row r="23" spans="1:7" ht="15.75" customHeight="1" x14ac:dyDescent="0.2">
      <c r="A23" s="5" t="s">
        <v>186</v>
      </c>
      <c r="B23" s="98">
        <v>0</v>
      </c>
      <c r="C23" s="98">
        <v>0.95</v>
      </c>
      <c r="D23" s="56">
        <v>4.9657873780366408</v>
      </c>
      <c r="E23" s="56" t="s">
        <v>201</v>
      </c>
      <c r="F23" s="98">
        <v>1</v>
      </c>
      <c r="G23" s="98">
        <v>1</v>
      </c>
    </row>
    <row r="24" spans="1:7" ht="15.75" customHeight="1" x14ac:dyDescent="0.2">
      <c r="A24" s="5" t="s">
        <v>187</v>
      </c>
      <c r="B24" s="45">
        <v>0.247228901035875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">
      <c r="A27" s="5" t="s">
        <v>190</v>
      </c>
      <c r="B27" s="45">
        <v>0.17630994604042</v>
      </c>
      <c r="C27" s="98">
        <v>0.95</v>
      </c>
      <c r="D27" s="56">
        <v>19.66637718058168</v>
      </c>
      <c r="E27" s="56" t="s">
        <v>201</v>
      </c>
      <c r="F27" s="98">
        <v>1</v>
      </c>
      <c r="G27" s="98">
        <v>1</v>
      </c>
    </row>
    <row r="28" spans="1:7" ht="15.75" customHeight="1" x14ac:dyDescent="0.2">
      <c r="A28" s="5" t="s">
        <v>191</v>
      </c>
      <c r="B28" s="45">
        <v>0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">
      <c r="A29" s="5" t="s">
        <v>192</v>
      </c>
      <c r="B29" s="45">
        <v>0.97818360252186098</v>
      </c>
      <c r="C29" s="98">
        <v>0.95</v>
      </c>
      <c r="D29" s="56">
        <v>225.46212730893359</v>
      </c>
      <c r="E29" s="56" t="s">
        <v>201</v>
      </c>
      <c r="F29" s="98">
        <v>1</v>
      </c>
      <c r="G29" s="98">
        <v>1</v>
      </c>
    </row>
    <row r="30" spans="1:7" ht="15.75" customHeight="1" x14ac:dyDescent="0.2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">
      <c r="A31" s="5" t="s">
        <v>161</v>
      </c>
      <c r="B31" s="45">
        <v>0</v>
      </c>
      <c r="C31" s="98">
        <v>0.95</v>
      </c>
      <c r="D31" s="56">
        <v>0.86388676042059953</v>
      </c>
      <c r="E31" s="56" t="s">
        <v>201</v>
      </c>
      <c r="F31" s="98">
        <v>1</v>
      </c>
      <c r="G31" s="98">
        <v>1</v>
      </c>
    </row>
    <row r="32" spans="1:7" ht="15.75" customHeight="1" x14ac:dyDescent="0.2">
      <c r="A32" s="5" t="s">
        <v>193</v>
      </c>
      <c r="B32" s="45">
        <v>3.2008066180000003E-2</v>
      </c>
      <c r="C32" s="98">
        <v>0.95</v>
      </c>
      <c r="D32" s="56">
        <v>4.0149037192341366</v>
      </c>
      <c r="E32" s="56" t="s">
        <v>201</v>
      </c>
      <c r="F32" s="98">
        <v>1</v>
      </c>
      <c r="G32" s="98">
        <v>1</v>
      </c>
    </row>
    <row r="33" spans="1:7" ht="15.75" customHeight="1" x14ac:dyDescent="0.2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">
      <c r="A34" s="5" t="s">
        <v>195</v>
      </c>
      <c r="B34" s="45">
        <v>0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">
      <c r="A36" s="5" t="s">
        <v>197</v>
      </c>
      <c r="B36" s="45">
        <v>0.20890825269999999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">
      <c r="A37" s="5" t="s">
        <v>198</v>
      </c>
      <c r="B37" s="45">
        <v>0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">
      <c r="A38" s="5" t="s">
        <v>199</v>
      </c>
      <c r="B38" s="45">
        <v>0</v>
      </c>
      <c r="C38" s="98">
        <v>0.95</v>
      </c>
      <c r="D38" s="56">
        <v>6.1634669588090496</v>
      </c>
      <c r="E38" s="56" t="s">
        <v>201</v>
      </c>
      <c r="F38" s="98">
        <v>1</v>
      </c>
      <c r="G38" s="98">
        <v>1</v>
      </c>
    </row>
    <row r="39" spans="1:7" ht="15.75" customHeight="1" x14ac:dyDescent="0.2">
      <c r="A39" s="5" t="s">
        <v>200</v>
      </c>
      <c r="B39" s="45">
        <v>0.99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IUpYzdZYGYgtgFNJQ+GtjMQ0kQSrinjCwXYmvToTqwsBnrbYL4Ph7ZuDyrZXQJEycxZyhvgQrZVdGQmzKkqJyw==" saltValue="AcDCJvBFw8lBo4mOQ9z8y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2578125" defaultRowHeight="12.75" x14ac:dyDescent="0.2"/>
  <cols>
    <col min="1" max="1" width="53" style="5" bestFit="1" customWidth="1"/>
    <col min="2" max="2" width="47.85546875" style="8" customWidth="1"/>
    <col min="3" max="3" width="42.42578125" style="8" customWidth="1"/>
    <col min="4" max="4" width="11.42578125" style="8" customWidth="1"/>
    <col min="5" max="16384" width="11.42578125" style="8"/>
  </cols>
  <sheetData>
    <row r="1" spans="1:3" x14ac:dyDescent="0.2">
      <c r="A1" s="4" t="s">
        <v>160</v>
      </c>
      <c r="B1" s="4" t="s">
        <v>206</v>
      </c>
      <c r="C1" s="4" t="s">
        <v>207</v>
      </c>
    </row>
    <row r="2" spans="1:3" x14ac:dyDescent="0.2">
      <c r="A2" s="57" t="s">
        <v>180</v>
      </c>
      <c r="B2" s="47" t="s">
        <v>190</v>
      </c>
      <c r="C2" s="47"/>
    </row>
    <row r="3" spans="1:3" x14ac:dyDescent="0.2">
      <c r="A3" s="57" t="s">
        <v>181</v>
      </c>
      <c r="B3" s="47" t="s">
        <v>190</v>
      </c>
      <c r="C3" s="47"/>
    </row>
    <row r="4" spans="1:3" x14ac:dyDescent="0.2">
      <c r="A4" s="57" t="s">
        <v>192</v>
      </c>
      <c r="B4" s="47" t="s">
        <v>185</v>
      </c>
      <c r="C4" s="47"/>
    </row>
    <row r="5" spans="1:3" x14ac:dyDescent="0.2">
      <c r="A5" s="57" t="s">
        <v>189</v>
      </c>
      <c r="B5" s="47" t="s">
        <v>185</v>
      </c>
      <c r="C5" s="47"/>
    </row>
    <row r="6" spans="1:3" x14ac:dyDescent="0.2">
      <c r="A6" s="57"/>
      <c r="B6" s="58"/>
      <c r="C6" s="58"/>
    </row>
    <row r="7" spans="1:3" x14ac:dyDescent="0.2">
      <c r="A7" s="57"/>
      <c r="B7" s="58"/>
      <c r="C7" s="58"/>
    </row>
    <row r="8" spans="1:3" x14ac:dyDescent="0.2">
      <c r="A8" s="57"/>
      <c r="B8" s="58"/>
      <c r="C8" s="58"/>
    </row>
    <row r="9" spans="1:3" x14ac:dyDescent="0.2">
      <c r="A9" s="57"/>
      <c r="B9" s="58"/>
      <c r="C9" s="58"/>
    </row>
    <row r="10" spans="1:3" x14ac:dyDescent="0.2">
      <c r="A10" s="57"/>
      <c r="B10" s="58"/>
      <c r="C10" s="58"/>
    </row>
    <row r="11" spans="1:3" x14ac:dyDescent="0.2">
      <c r="A11" s="59"/>
      <c r="B11" s="58"/>
      <c r="C11" s="58"/>
    </row>
    <row r="12" spans="1:3" x14ac:dyDescent="0.2">
      <c r="A12" s="59"/>
      <c r="B12" s="58"/>
      <c r="C12" s="58"/>
    </row>
    <row r="13" spans="1:3" x14ac:dyDescent="0.2">
      <c r="A13" s="59"/>
      <c r="B13" s="58"/>
      <c r="C13" s="58"/>
    </row>
    <row r="14" spans="1:3" x14ac:dyDescent="0.2">
      <c r="A14" s="59"/>
      <c r="B14" s="58"/>
      <c r="C14" s="58"/>
    </row>
    <row r="15" spans="1:3" x14ac:dyDescent="0.2">
      <c r="A15" s="59"/>
      <c r="B15" s="58"/>
      <c r="C15" s="58"/>
    </row>
    <row r="16" spans="1:3" x14ac:dyDescent="0.2">
      <c r="A16" s="59"/>
      <c r="B16" s="58"/>
      <c r="C16" s="58"/>
    </row>
    <row r="17" spans="1:3" x14ac:dyDescent="0.2">
      <c r="A17" s="59"/>
      <c r="B17" s="58"/>
      <c r="C17" s="58"/>
    </row>
    <row r="18" spans="1:3" x14ac:dyDescent="0.2">
      <c r="A18" s="59"/>
      <c r="B18" s="58"/>
      <c r="C18" s="58"/>
    </row>
    <row r="19" spans="1:3" x14ac:dyDescent="0.2">
      <c r="A19" s="57"/>
      <c r="B19" s="58"/>
      <c r="C19" s="58"/>
    </row>
    <row r="20" spans="1:3" x14ac:dyDescent="0.2">
      <c r="A20" s="57"/>
      <c r="B20" s="58"/>
      <c r="C20" s="58"/>
    </row>
  </sheetData>
  <sheetProtection algorithmName="SHA-512" hashValue="9D9ii+8+voeGr26w0Bz3BfYBOGGLczhwcMutKumPk7+wlocQWSNb1dCQWq4LTruCikH9KBlUFfBzWBrzkDUcZw==" saltValue="TcIIB6z3HpZKre/E5hjpd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" customWidth="1"/>
    <col min="2" max="2" width="11.42578125" style="8" customWidth="1"/>
    <col min="3" max="16384" width="11.42578125" style="8"/>
  </cols>
  <sheetData>
    <row r="1" spans="1:1" x14ac:dyDescent="0.2">
      <c r="A1" s="4" t="s">
        <v>160</v>
      </c>
    </row>
    <row r="2" spans="1:1" x14ac:dyDescent="0.2">
      <c r="A2" s="33" t="s">
        <v>172</v>
      </c>
    </row>
    <row r="3" spans="1:1" x14ac:dyDescent="0.2">
      <c r="A3" s="33" t="s">
        <v>182</v>
      </c>
    </row>
    <row r="4" spans="1:1" x14ac:dyDescent="0.2">
      <c r="A4" s="33" t="s">
        <v>186</v>
      </c>
    </row>
    <row r="5" spans="1:1" x14ac:dyDescent="0.2">
      <c r="A5" s="33" t="s">
        <v>194</v>
      </c>
    </row>
    <row r="6" spans="1:1" x14ac:dyDescent="0.2">
      <c r="A6" s="33" t="s">
        <v>195</v>
      </c>
    </row>
    <row r="7" spans="1:1" x14ac:dyDescent="0.2">
      <c r="A7" s="33" t="s">
        <v>196</v>
      </c>
    </row>
    <row r="8" spans="1:1" x14ac:dyDescent="0.2">
      <c r="A8" s="33" t="s">
        <v>197</v>
      </c>
    </row>
    <row r="9" spans="1:1" x14ac:dyDescent="0.2">
      <c r="A9" s="33" t="s">
        <v>198</v>
      </c>
    </row>
    <row r="10" spans="1:1" x14ac:dyDescent="0.2">
      <c r="A10" s="33"/>
    </row>
    <row r="11" spans="1:1" x14ac:dyDescent="0.2">
      <c r="A11" s="33"/>
    </row>
    <row r="12" spans="1:1" x14ac:dyDescent="0.2">
      <c r="A12" s="33"/>
    </row>
    <row r="13" spans="1:1" x14ac:dyDescent="0.2">
      <c r="A13" s="33"/>
    </row>
    <row r="14" spans="1:1" x14ac:dyDescent="0.2">
      <c r="A14" s="33"/>
    </row>
    <row r="15" spans="1:1" x14ac:dyDescent="0.2">
      <c r="A15" s="33"/>
    </row>
    <row r="16" spans="1:1" x14ac:dyDescent="0.2">
      <c r="A16" s="33"/>
    </row>
    <row r="17" spans="1:1" x14ac:dyDescent="0.2">
      <c r="A17" s="33"/>
    </row>
    <row r="18" spans="1:1" x14ac:dyDescent="0.2">
      <c r="A18" s="33"/>
    </row>
    <row r="19" spans="1:1" x14ac:dyDescent="0.2">
      <c r="A19" s="33"/>
    </row>
  </sheetData>
  <sheetProtection algorithmName="SHA-512" hashValue="bOUbLwo7BCRicRsi6D7MDwZE89cX2QD3HIa1//1+3N/ayUrZFwFLFbzcxjI6ao5sk8FN8Hq6uILOjM89rMTA1w==" saltValue="6b+6n9LwvuG9uEP/RhVp9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">
      <c r="A2" s="3" t="s">
        <v>87</v>
      </c>
      <c r="B2" s="21">
        <f>'Données pop de l''année de ref'!C51</f>
        <v>3.2</v>
      </c>
      <c r="C2" s="21">
        <f>'Données pop de l''année de ref'!C52</f>
        <v>3.2</v>
      </c>
      <c r="D2" s="21">
        <f>'Données pop de l''année de ref'!C53</f>
        <v>3.2</v>
      </c>
      <c r="E2" s="21">
        <f>'Données pop de l''année de ref'!C54</f>
        <v>3.2</v>
      </c>
      <c r="F2" s="21">
        <f>'Données pop de l''année de ref'!C55</f>
        <v>3.2</v>
      </c>
    </row>
    <row r="3" spans="1:6" ht="15.75" customHeight="1" x14ac:dyDescent="0.2">
      <c r="A3" s="3" t="s">
        <v>209</v>
      </c>
      <c r="B3" s="21">
        <f>frac_mam_1month * 2.6</f>
        <v>3.9589771000000003E-2</v>
      </c>
      <c r="C3" s="21">
        <f>frac_mam_1_5months * 2.6</f>
        <v>3.9589771000000003E-2</v>
      </c>
      <c r="D3" s="21">
        <f>frac_mam_6_11months * 2.6</f>
        <v>1.107064348E-2</v>
      </c>
      <c r="E3" s="21">
        <f>frac_mam_12_23months * 2.6</f>
        <v>4.9481507399999999E-2</v>
      </c>
      <c r="F3" s="21">
        <f>frac_mam_24_59months * 2.6</f>
        <v>4.7725904200000009E-2</v>
      </c>
    </row>
    <row r="4" spans="1:6" ht="15.75" customHeight="1" x14ac:dyDescent="0.2">
      <c r="A4" s="3" t="s">
        <v>208</v>
      </c>
      <c r="B4" s="21">
        <f>frac_sam_1month * 2.6</f>
        <v>4.7193848000000004E-3</v>
      </c>
      <c r="C4" s="21">
        <f>frac_sam_1_5months * 2.6</f>
        <v>4.7193848000000004E-3</v>
      </c>
      <c r="D4" s="21">
        <f>frac_sam_6_11months * 2.6</f>
        <v>0</v>
      </c>
      <c r="E4" s="21">
        <f>frac_sam_12_23months * 2.6</f>
        <v>1.139856432E-2</v>
      </c>
      <c r="F4" s="21">
        <f>frac_sam_24_59months * 2.6</f>
        <v>1.3172276780000001E-3</v>
      </c>
    </row>
  </sheetData>
  <sheetProtection algorithmName="SHA-512" hashValue="7iBTvUAExDbhMDJ8rU482vo7fdDTAu/G2cUAUk1YaXc+PLkzr0zCFd4TEvKRSz4Wbd8WRJ47JdxbxFeaNW6kAQ==" saltValue="vd++oxX9moVruFieXwnJN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">
      <c r="A2" s="4" t="s">
        <v>86</v>
      </c>
      <c r="B2" s="5" t="s">
        <v>170</v>
      </c>
      <c r="C2" s="60">
        <v>0</v>
      </c>
      <c r="D2" s="60">
        <f>food_insecure</f>
        <v>1.4E-2</v>
      </c>
      <c r="E2" s="60">
        <f>food_insecure</f>
        <v>1.4E-2</v>
      </c>
      <c r="F2" s="60">
        <f>food_insecure</f>
        <v>1.4E-2</v>
      </c>
      <c r="G2" s="60">
        <f>food_insecure</f>
        <v>1.4E-2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">
      <c r="B5" s="5" t="s">
        <v>185</v>
      </c>
      <c r="C5" s="60">
        <v>0</v>
      </c>
      <c r="D5" s="60">
        <v>0</v>
      </c>
      <c r="E5" s="60">
        <f>food_insecure</f>
        <v>1.4E-2</v>
      </c>
      <c r="F5" s="60">
        <f>food_insecure</f>
        <v>1.4E-2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">
      <c r="B7" s="9" t="s">
        <v>191</v>
      </c>
      <c r="C7" s="60">
        <f>diarrhoea_1mo*frac_diarrhea_severe</f>
        <v>6.2E-2</v>
      </c>
      <c r="D7" s="60">
        <f>diarrhoea_1_5mo*frac_diarrhea_severe</f>
        <v>6.2E-2</v>
      </c>
      <c r="E7" s="60">
        <f>diarrhoea_6_11mo*frac_diarrhea_severe</f>
        <v>6.2E-2</v>
      </c>
      <c r="F7" s="60">
        <f>diarrhoea_12_23mo*frac_diarrhea_severe</f>
        <v>6.2E-2</v>
      </c>
      <c r="G7" s="60">
        <f>diarrhoea_24_59mo*frac_diarrhea_severe</f>
        <v>6.2E-2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">
      <c r="B8" s="5" t="s">
        <v>192</v>
      </c>
      <c r="C8" s="60">
        <v>0</v>
      </c>
      <c r="D8" s="60">
        <v>0</v>
      </c>
      <c r="E8" s="60">
        <f>food_insecure</f>
        <v>1.4E-2</v>
      </c>
      <c r="F8" s="60">
        <f>food_insecure</f>
        <v>1.4E-2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">
      <c r="B9" s="5" t="s">
        <v>205</v>
      </c>
      <c r="C9" s="60">
        <v>0</v>
      </c>
      <c r="D9" s="60">
        <v>0</v>
      </c>
      <c r="E9" s="60">
        <f>food_insecure</f>
        <v>1.4E-2</v>
      </c>
      <c r="F9" s="60">
        <f>food_insecure</f>
        <v>1.4E-2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">
      <c r="B10" s="5" t="s">
        <v>161</v>
      </c>
      <c r="C10" s="60">
        <v>0</v>
      </c>
      <c r="D10" s="60">
        <f>IF(ISBLANK(comm_deliv), frac_children_health_facility,1)</f>
        <v>0.77200000000000002</v>
      </c>
      <c r="E10" s="60">
        <f>IF(ISBLANK(comm_deliv), frac_children_health_facility,1)</f>
        <v>0.77200000000000002</v>
      </c>
      <c r="F10" s="60">
        <f>IF(ISBLANK(comm_deliv), frac_children_health_facility,1)</f>
        <v>0.77200000000000002</v>
      </c>
      <c r="G10" s="60">
        <f>IF(ISBLANK(comm_deliv), frac_children_health_facility,1)</f>
        <v>0.77200000000000002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">
      <c r="B12" s="9" t="s">
        <v>199</v>
      </c>
      <c r="C12" s="60">
        <f>diarrhoea_1mo*frac_diarrhea_severe</f>
        <v>6.2E-2</v>
      </c>
      <c r="D12" s="60">
        <f>diarrhoea_1_5mo*frac_diarrhea_severe</f>
        <v>6.2E-2</v>
      </c>
      <c r="E12" s="60">
        <f>diarrhoea_6_11mo*frac_diarrhea_severe</f>
        <v>6.2E-2</v>
      </c>
      <c r="F12" s="60">
        <f>diarrhoea_12_23mo*frac_diarrhea_severe</f>
        <v>6.2E-2</v>
      </c>
      <c r="G12" s="60">
        <f>diarrhoea_24_59mo*frac_diarrhea_severe</f>
        <v>6.2E-2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1.4E-2</v>
      </c>
      <c r="I15" s="60">
        <f>food_insecure</f>
        <v>1.4E-2</v>
      </c>
      <c r="J15" s="60">
        <f>food_insecure</f>
        <v>1.4E-2</v>
      </c>
      <c r="K15" s="60">
        <f>food_insecure</f>
        <v>1.4E-2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0.97599999999999998</v>
      </c>
      <c r="I18" s="60">
        <f>frac_PW_health_facility</f>
        <v>0.97599999999999998</v>
      </c>
      <c r="J18" s="60">
        <f>frac_PW_health_facility</f>
        <v>0.97599999999999998</v>
      </c>
      <c r="K18" s="60">
        <f>frac_PW_health_facility</f>
        <v>0.97599999999999998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">
      <c r="B23" s="9"/>
    </row>
    <row r="24" spans="1:15" ht="15.75" customHeight="1" x14ac:dyDescent="0.2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0.109</v>
      </c>
      <c r="M24" s="60">
        <f>famplan_unmet_need</f>
        <v>0.109</v>
      </c>
      <c r="N24" s="60">
        <f>famplan_unmet_need</f>
        <v>0.109</v>
      </c>
      <c r="O24" s="60">
        <f>famplan_unmet_need</f>
        <v>0.109</v>
      </c>
    </row>
    <row r="25" spans="1:15" ht="15.75" customHeight="1" x14ac:dyDescent="0.2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7.6639699075317175E-2</v>
      </c>
      <c r="M25" s="60">
        <f>(1-food_insecure)*(0.49)+food_insecure*(0.7)</f>
        <v>0.49293999999999993</v>
      </c>
      <c r="N25" s="60">
        <f>(1-food_insecure)*(0.49)+food_insecure*(0.7)</f>
        <v>0.49293999999999993</v>
      </c>
      <c r="O25" s="60">
        <f>(1-food_insecure)*(0.49)+food_insecure*(0.7)</f>
        <v>0.49293999999999993</v>
      </c>
    </row>
    <row r="26" spans="1:15" ht="15.75" customHeight="1" x14ac:dyDescent="0.2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3.284558531799308E-2</v>
      </c>
      <c r="M26" s="60">
        <f>(1-food_insecure)*(0.21)+food_insecure*(0.3)</f>
        <v>0.21126</v>
      </c>
      <c r="N26" s="60">
        <f>(1-food_insecure)*(0.21)+food_insecure*(0.3)</f>
        <v>0.21126</v>
      </c>
      <c r="O26" s="60">
        <f>(1-food_insecure)*(0.21)+food_insecure*(0.3)</f>
        <v>0.21126</v>
      </c>
    </row>
    <row r="27" spans="1:15" ht="15.75" customHeight="1" x14ac:dyDescent="0.2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4.5989416534423712E-2</v>
      </c>
      <c r="M27" s="60">
        <f>(1-food_insecure)*(0.3)</f>
        <v>0.29580000000000001</v>
      </c>
      <c r="N27" s="60">
        <f>(1-food_insecure)*(0.3)</f>
        <v>0.29580000000000001</v>
      </c>
      <c r="O27" s="60">
        <f>(1-food_insecure)*(0.3)</f>
        <v>0.29580000000000001</v>
      </c>
    </row>
    <row r="28" spans="1:15" ht="15.75" customHeight="1" x14ac:dyDescent="0.2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0.84452529907226603</v>
      </c>
      <c r="M28" s="60">
        <v>0</v>
      </c>
      <c r="N28" s="60">
        <v>0</v>
      </c>
      <c r="O28" s="60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">
      <c r="B34" s="5" t="s">
        <v>186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">
      <c r="B40" s="9"/>
    </row>
  </sheetData>
  <sheetProtection algorithmName="SHA-512" hashValue="Vg8RaWXx1PlcE9OK3m1XzcbInm83F9PA5gCjL+RvW3K5lmOTKETF+25zEGsx6hI4K7KDNrV7SwRimC2qQ8IzqQ==" saltValue="2Biih1IHdNwnErSwYZgHm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201</v>
      </c>
    </row>
    <row r="2" spans="1:1" x14ac:dyDescent="0.2">
      <c r="A2" s="8" t="s">
        <v>212</v>
      </c>
    </row>
    <row r="3" spans="1:1" x14ac:dyDescent="0.2">
      <c r="A3" s="8" t="s">
        <v>213</v>
      </c>
    </row>
    <row r="4" spans="1:1" x14ac:dyDescent="0.2">
      <c r="A4" s="8" t="s">
        <v>214</v>
      </c>
    </row>
  </sheetData>
  <sheetProtection algorithmName="SHA-512" hashValue="iEAFc188mgfPpe0Wo8iPihP2e3MCVBm1qRPsJYHBCXANMiOox2A3Y6ajTvV8xAJSKnQQaRB3F1VaeCSBr41+fw==" saltValue="pNK2XBte34UDDJLOHvmG4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" customWidth="1"/>
    <col min="2" max="2" width="12.42578125" style="8" customWidth="1"/>
    <col min="3" max="4" width="11.42578125" style="8" customWidth="1"/>
    <col min="5" max="5" width="17.42578125" style="8" customWidth="1"/>
    <col min="6" max="6" width="11.42578125" style="8" customWidth="1"/>
    <col min="7" max="16384" width="11.42578125" style="8"/>
  </cols>
  <sheetData>
    <row r="1" spans="1:5" x14ac:dyDescent="0.2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3.9" customHeight="1" x14ac:dyDescent="0.2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9" customHeight="1" x14ac:dyDescent="0.2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9" customHeight="1" x14ac:dyDescent="0.2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9" customHeight="1" x14ac:dyDescent="0.2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9" customHeight="1" x14ac:dyDescent="0.2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9" customHeight="1" x14ac:dyDescent="0.2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9" customHeight="1" x14ac:dyDescent="0.2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9" customHeight="1" x14ac:dyDescent="0.2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9" customHeight="1" x14ac:dyDescent="0.2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bShOuF9Z4ORUsWkPMP+QBK8cJDZOn8DZEiqEAXuFt4G/zxz1kXi4by769aewLt5+H+UhyjYY8lMvsokPn1wCLQ==" saltValue="jJ8FOX3OdQWpBQWSj1dl+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37" bestFit="1" customWidth="1"/>
    <col min="2" max="2" width="58.85546875" style="37" bestFit="1" customWidth="1"/>
    <col min="3" max="3" width="9.42578125" style="37" bestFit="1" customWidth="1"/>
    <col min="4" max="4" width="11.140625" style="37" bestFit="1" customWidth="1"/>
    <col min="5" max="5" width="12" style="37" bestFit="1" customWidth="1"/>
    <col min="6" max="7" width="13.140625" style="37" bestFit="1" customWidth="1"/>
    <col min="8" max="11" width="15.28515625" style="37" bestFit="1" customWidth="1"/>
    <col min="12" max="15" width="16.85546875" style="37" bestFit="1" customWidth="1"/>
    <col min="16" max="16" width="16.140625" style="37" customWidth="1"/>
    <col min="17" max="16384" width="16.140625" style="37"/>
  </cols>
  <sheetData>
    <row r="1" spans="1:15" ht="15.75" customHeight="1" x14ac:dyDescent="0.2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2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2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2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2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2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2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2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2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2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2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2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2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2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2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2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2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2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2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2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2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2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2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2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2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149999999999999" customHeight="1" x14ac:dyDescent="0.2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2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2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2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2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2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2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2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2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2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2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6UvdxF6fbNw4R/cuz16MlsJzoc9mjf1P1grjGhY6zV6zAgGtWREl7HDu3vOAg4ud6wg6c/wuFhEN4E3u47RC2w==" saltValue="pE87+WRJ/cu0mgCYzI3Zvw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7dc00I3c/3HI1kgTDefwhJccPX9Q2J70Fx35y4PfZu8PCgpPWcHp7YEDfLPqmaSh1DcSfo+A3O9TLynh43vpSw==" saltValue="DX6D227vRRnXU8U+vb2mZA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0Fb5VL6ubp4GFPM8DgK5Qxyquzj1urXsmeE+EqIUC9NpkSl7rpVOADC/O1uqWa7AkzD399Z+lZ2hwQKMgI4sCg==" saltValue="rW98APm59yTSI9F1w8NQo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0" width="14.42578125" style="8" customWidth="1"/>
    <col min="11" max="16384" width="14.42578125" style="8"/>
  </cols>
  <sheetData>
    <row r="1" spans="1:9" s="16" customFormat="1" ht="30" customHeight="1" x14ac:dyDescent="0.2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">
      <c r="A2" s="5">
        <f>start_year</f>
        <v>2021</v>
      </c>
      <c r="B2" s="49">
        <v>66865.478399999993</v>
      </c>
      <c r="C2" s="49">
        <v>176000</v>
      </c>
      <c r="D2" s="49">
        <v>394000</v>
      </c>
      <c r="E2" s="49">
        <v>402000</v>
      </c>
      <c r="F2" s="49">
        <v>332000</v>
      </c>
      <c r="G2" s="17">
        <f t="shared" ref="G2:G11" si="0">C2+D2+E2+F2</f>
        <v>1304000</v>
      </c>
      <c r="H2" s="17">
        <f t="shared" ref="H2:H11" si="1">(B2 + stillbirth*B2/(1000-stillbirth))/(1-abortion)</f>
        <v>76325.718281875234</v>
      </c>
      <c r="I2" s="17">
        <f t="shared" ref="I2:I11" si="2">G2-H2</f>
        <v>1227674.2817181249</v>
      </c>
    </row>
    <row r="3" spans="1:9" ht="15.75" customHeight="1" x14ac:dyDescent="0.2">
      <c r="A3" s="5">
        <f t="shared" ref="A3:A40" si="3">IF($A$2+ROW(A3)-2&lt;=end_year,A2+1,"")</f>
        <v>2022</v>
      </c>
      <c r="B3" s="49">
        <v>66313.457999999999</v>
      </c>
      <c r="C3" s="50">
        <v>176000</v>
      </c>
      <c r="D3" s="50">
        <v>389000</v>
      </c>
      <c r="E3" s="50">
        <v>405000</v>
      </c>
      <c r="F3" s="50">
        <v>340000</v>
      </c>
      <c r="G3" s="17">
        <f t="shared" si="0"/>
        <v>1310000</v>
      </c>
      <c r="H3" s="17">
        <f t="shared" si="1"/>
        <v>75695.597111064213</v>
      </c>
      <c r="I3" s="17">
        <f t="shared" si="2"/>
        <v>1234304.4028889358</v>
      </c>
    </row>
    <row r="4" spans="1:9" ht="15.75" customHeight="1" x14ac:dyDescent="0.2">
      <c r="A4" s="5">
        <f t="shared" si="3"/>
        <v>2023</v>
      </c>
      <c r="B4" s="49">
        <v>65717.938000000009</v>
      </c>
      <c r="C4" s="50">
        <v>177000</v>
      </c>
      <c r="D4" s="50">
        <v>384000</v>
      </c>
      <c r="E4" s="50">
        <v>407000</v>
      </c>
      <c r="F4" s="50">
        <v>349000</v>
      </c>
      <c r="G4" s="17">
        <f t="shared" si="0"/>
        <v>1317000</v>
      </c>
      <c r="H4" s="17">
        <f t="shared" si="1"/>
        <v>75015.821943984542</v>
      </c>
      <c r="I4" s="17">
        <f t="shared" si="2"/>
        <v>1241984.1780560154</v>
      </c>
    </row>
    <row r="5" spans="1:9" ht="15.75" customHeight="1" x14ac:dyDescent="0.2">
      <c r="A5" s="5">
        <f t="shared" si="3"/>
        <v>2024</v>
      </c>
      <c r="B5" s="49">
        <v>65092.705800000011</v>
      </c>
      <c r="C5" s="50">
        <v>177000</v>
      </c>
      <c r="D5" s="50">
        <v>378000</v>
      </c>
      <c r="E5" s="50">
        <v>409000</v>
      </c>
      <c r="F5" s="50">
        <v>357000</v>
      </c>
      <c r="G5" s="17">
        <f t="shared" si="0"/>
        <v>1321000</v>
      </c>
      <c r="H5" s="17">
        <f t="shared" si="1"/>
        <v>74302.130845081745</v>
      </c>
      <c r="I5" s="17">
        <f t="shared" si="2"/>
        <v>1246697.8691549182</v>
      </c>
    </row>
    <row r="6" spans="1:9" ht="15.75" customHeight="1" x14ac:dyDescent="0.2">
      <c r="A6" s="5">
        <f t="shared" si="3"/>
        <v>2025</v>
      </c>
      <c r="B6" s="49">
        <v>64438.406999999999</v>
      </c>
      <c r="C6" s="50">
        <v>177000</v>
      </c>
      <c r="D6" s="50">
        <v>374000</v>
      </c>
      <c r="E6" s="50">
        <v>409000</v>
      </c>
      <c r="F6" s="50">
        <v>365000</v>
      </c>
      <c r="G6" s="17">
        <f t="shared" si="0"/>
        <v>1325000</v>
      </c>
      <c r="H6" s="17">
        <f t="shared" si="1"/>
        <v>73555.260754925184</v>
      </c>
      <c r="I6" s="17">
        <f t="shared" si="2"/>
        <v>1251444.7392450748</v>
      </c>
    </row>
    <row r="7" spans="1:9" ht="15.75" customHeight="1" x14ac:dyDescent="0.2">
      <c r="A7" s="5">
        <f t="shared" si="3"/>
        <v>2026</v>
      </c>
      <c r="B7" s="49">
        <v>63988.183199999999</v>
      </c>
      <c r="C7" s="50">
        <v>177000</v>
      </c>
      <c r="D7" s="50">
        <v>370000</v>
      </c>
      <c r="E7" s="50">
        <v>409000</v>
      </c>
      <c r="F7" s="50">
        <v>373000</v>
      </c>
      <c r="G7" s="17">
        <f t="shared" si="0"/>
        <v>1329000</v>
      </c>
      <c r="H7" s="17">
        <f t="shared" si="1"/>
        <v>73041.338537588657</v>
      </c>
      <c r="I7" s="17">
        <f t="shared" si="2"/>
        <v>1255958.6614624113</v>
      </c>
    </row>
    <row r="8" spans="1:9" ht="15.75" customHeight="1" x14ac:dyDescent="0.2">
      <c r="A8" s="5">
        <f t="shared" si="3"/>
        <v>2027</v>
      </c>
      <c r="B8" s="49">
        <v>63501.413399999998</v>
      </c>
      <c r="C8" s="50">
        <v>176000</v>
      </c>
      <c r="D8" s="50">
        <v>366000</v>
      </c>
      <c r="E8" s="50">
        <v>408000</v>
      </c>
      <c r="F8" s="50">
        <v>380000</v>
      </c>
      <c r="G8" s="17">
        <f t="shared" si="0"/>
        <v>1330000</v>
      </c>
      <c r="H8" s="17">
        <f t="shared" si="1"/>
        <v>72485.699730958586</v>
      </c>
      <c r="I8" s="17">
        <f t="shared" si="2"/>
        <v>1257514.3002690414</v>
      </c>
    </row>
    <row r="9" spans="1:9" ht="15.75" customHeight="1" x14ac:dyDescent="0.2">
      <c r="A9" s="5">
        <f t="shared" si="3"/>
        <v>2028</v>
      </c>
      <c r="B9" s="49">
        <v>62990.892199999987</v>
      </c>
      <c r="C9" s="50">
        <v>174000</v>
      </c>
      <c r="D9" s="50">
        <v>362000</v>
      </c>
      <c r="E9" s="50">
        <v>406000</v>
      </c>
      <c r="F9" s="50">
        <v>387000</v>
      </c>
      <c r="G9" s="17">
        <f t="shared" si="0"/>
        <v>1329000</v>
      </c>
      <c r="H9" s="17">
        <f t="shared" si="1"/>
        <v>71902.949136473559</v>
      </c>
      <c r="I9" s="17">
        <f t="shared" si="2"/>
        <v>1257097.0508635265</v>
      </c>
    </row>
    <row r="10" spans="1:9" ht="15.75" customHeight="1" x14ac:dyDescent="0.2">
      <c r="A10" s="5">
        <f t="shared" si="3"/>
        <v>2029</v>
      </c>
      <c r="B10" s="49">
        <v>62457.133199999989</v>
      </c>
      <c r="C10" s="50">
        <v>173000</v>
      </c>
      <c r="D10" s="50">
        <v>359000</v>
      </c>
      <c r="E10" s="50">
        <v>404000</v>
      </c>
      <c r="F10" s="50">
        <v>392000</v>
      </c>
      <c r="G10" s="17">
        <f t="shared" si="0"/>
        <v>1328000</v>
      </c>
      <c r="H10" s="17">
        <f t="shared" si="1"/>
        <v>71293.673019121867</v>
      </c>
      <c r="I10" s="17">
        <f t="shared" si="2"/>
        <v>1256706.3269808781</v>
      </c>
    </row>
    <row r="11" spans="1:9" ht="15.75" customHeight="1" x14ac:dyDescent="0.2">
      <c r="A11" s="5">
        <f t="shared" si="3"/>
        <v>2030</v>
      </c>
      <c r="B11" s="49">
        <v>61889.225000000013</v>
      </c>
      <c r="C11" s="50">
        <v>172000</v>
      </c>
      <c r="D11" s="50">
        <v>356000</v>
      </c>
      <c r="E11" s="50">
        <v>400000</v>
      </c>
      <c r="F11" s="50">
        <v>397000</v>
      </c>
      <c r="G11" s="17">
        <f t="shared" si="0"/>
        <v>1325000</v>
      </c>
      <c r="H11" s="17">
        <f t="shared" si="1"/>
        <v>70645.416215755235</v>
      </c>
      <c r="I11" s="17">
        <f t="shared" si="2"/>
        <v>1254354.5837842447</v>
      </c>
    </row>
    <row r="12" spans="1:9" ht="15.75" customHeight="1" x14ac:dyDescent="0.2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LDkAom9B5JotIuO5/VSH7jPvXISN/+uRVKiKUYUNX4QgXqeRIiQzfN+Tvctb++BE/Pj7mPFERHc2xPAza6niYw==" saltValue="R2elJ8MpxjcT9kTYPhM30Q==" spinCount="100000" sheet="1" objects="1" scenarios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" customWidth="1"/>
    <col min="2" max="2" width="15" style="8" customWidth="1"/>
    <col min="3" max="3" width="14.7109375" style="8" customWidth="1"/>
    <col min="4" max="4" width="12.7109375" style="8" customWidth="1"/>
    <col min="5" max="16384" width="12.7109375" style="8"/>
  </cols>
  <sheetData>
    <row r="1" spans="1:10" x14ac:dyDescent="0.2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x14ac:dyDescent="0.2">
      <c r="A2" s="4" t="s">
        <v>232</v>
      </c>
      <c r="B2" s="102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">
      <c r="B3" s="103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">
      <c r="B4" s="103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">
      <c r="B5" s="102" t="s">
        <v>109</v>
      </c>
      <c r="C5" s="8" t="s">
        <v>153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">
      <c r="B6" s="103"/>
      <c r="C6" s="8" t="s">
        <v>154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">
      <c r="B7" s="103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">
      <c r="B8" s="102" t="s">
        <v>96</v>
      </c>
      <c r="C8" s="8" t="s">
        <v>153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">
      <c r="B9" s="103"/>
      <c r="C9" s="8" t="s">
        <v>154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">
      <c r="B10" s="103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">
      <c r="B11" s="102" t="s">
        <v>97</v>
      </c>
      <c r="C11" s="8" t="s">
        <v>153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">
      <c r="B12" s="103"/>
      <c r="C12" s="8" t="s">
        <v>154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">
      <c r="B13" s="103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">
      <c r="B14" s="102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">
      <c r="B15" s="103"/>
      <c r="C15" s="8" t="s">
        <v>154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">
      <c r="B16" s="103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">
      <c r="D18" s="86"/>
      <c r="E18" s="86"/>
      <c r="F18" s="86"/>
      <c r="G18" s="86"/>
      <c r="H18" s="86"/>
    </row>
    <row r="19" spans="1:8" x14ac:dyDescent="0.2">
      <c r="A19" s="4" t="s">
        <v>233</v>
      </c>
      <c r="B19" s="102" t="s">
        <v>100</v>
      </c>
      <c r="C19" s="8" t="s">
        <v>153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">
      <c r="B20" s="103"/>
      <c r="C20" s="8" t="s">
        <v>154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">
      <c r="B21" s="103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">
      <c r="B22" s="102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">
      <c r="B23" s="103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">
      <c r="B24" s="103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">
      <c r="B25" s="102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">
      <c r="B26" s="103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">
      <c r="B27" s="103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">
      <c r="B28" s="102" t="s">
        <v>97</v>
      </c>
      <c r="C28" s="8" t="s">
        <v>153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">
      <c r="B29" s="103"/>
      <c r="C29" s="8" t="s">
        <v>154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">
      <c r="B30" s="103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">
      <c r="B31" s="102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">
      <c r="B32" s="103"/>
      <c r="C32" s="8" t="s">
        <v>154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">
      <c r="B33" s="103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">
      <c r="B34" s="65" t="s">
        <v>156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">
      <c r="D35" s="86"/>
      <c r="E35" s="86"/>
      <c r="F35" s="86"/>
      <c r="G35" s="86"/>
      <c r="H35" s="86"/>
    </row>
    <row r="36" spans="1:8" x14ac:dyDescent="0.2">
      <c r="A36" s="66" t="s">
        <v>234</v>
      </c>
      <c r="B36" s="102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">
      <c r="B37" s="103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">
      <c r="B38" s="103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">
      <c r="B39" s="102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">
      <c r="B40" s="103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">
      <c r="B41" s="103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">
      <c r="B42" s="102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">
      <c r="B43" s="103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">
      <c r="B44" s="103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">
      <c r="B45" s="102" t="s">
        <v>97</v>
      </c>
      <c r="C45" s="8" t="s">
        <v>153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">
      <c r="B46" s="103"/>
      <c r="C46" s="8" t="s">
        <v>154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">
      <c r="B47" s="103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">
      <c r="B48" s="102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">
      <c r="B49" s="103"/>
      <c r="C49" s="8" t="s">
        <v>154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">
      <c r="B50" s="103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">
      <c r="B51" s="65" t="s">
        <v>156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x14ac:dyDescent="0.2">
      <c r="A55" s="4" t="s">
        <v>236</v>
      </c>
      <c r="B55" s="102" t="s">
        <v>100</v>
      </c>
      <c r="C55" s="8" t="s">
        <v>153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">
      <c r="B56" s="103"/>
      <c r="C56" s="8" t="s">
        <v>154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">
      <c r="B57" s="103"/>
      <c r="C57" s="8" t="s">
        <v>155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">
      <c r="B58" s="102" t="s">
        <v>109</v>
      </c>
      <c r="C58" s="8" t="s">
        <v>153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">
      <c r="B59" s="103"/>
      <c r="C59" s="8" t="s">
        <v>154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">
      <c r="B60" s="103"/>
      <c r="C60" s="8" t="s">
        <v>155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">
      <c r="B61" s="102" t="s">
        <v>96</v>
      </c>
      <c r="C61" s="8" t="s">
        <v>153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">
      <c r="B62" s="103"/>
      <c r="C62" s="8" t="s">
        <v>154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">
      <c r="B63" s="103"/>
      <c r="C63" s="8" t="s">
        <v>155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">
      <c r="B64" s="102" t="s">
        <v>97</v>
      </c>
      <c r="C64" s="8" t="s">
        <v>153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">
      <c r="B65" s="103"/>
      <c r="C65" s="8" t="s">
        <v>154</v>
      </c>
      <c r="D65" s="88">
        <f t="shared" ref="D65:H70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">
      <c r="B66" s="103"/>
      <c r="C66" s="8" t="s">
        <v>155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">
      <c r="B67" s="102" t="s">
        <v>98</v>
      </c>
      <c r="C67" s="8" t="s">
        <v>153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">
      <c r="B68" s="103"/>
      <c r="C68" s="8" t="s">
        <v>154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">
      <c r="B69" s="103"/>
      <c r="C69" s="8" t="s">
        <v>155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">
      <c r="B70" s="65" t="s">
        <v>156</v>
      </c>
      <c r="C70" s="8" t="s">
        <v>155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">
      <c r="D71" s="86"/>
      <c r="E71" s="86"/>
      <c r="F71" s="86"/>
      <c r="G71" s="86"/>
      <c r="H71" s="86"/>
    </row>
    <row r="72" spans="1:8" x14ac:dyDescent="0.2">
      <c r="A72" s="4" t="s">
        <v>237</v>
      </c>
      <c r="B72" s="102" t="s">
        <v>100</v>
      </c>
      <c r="C72" s="8" t="s">
        <v>153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">
      <c r="B73" s="103"/>
      <c r="C73" s="8" t="s">
        <v>154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">
      <c r="B74" s="103"/>
      <c r="C74" s="8" t="s">
        <v>155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">
      <c r="B75" s="102" t="s">
        <v>109</v>
      </c>
      <c r="C75" s="8" t="s">
        <v>153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">
      <c r="B76" s="103"/>
      <c r="C76" s="8" t="s">
        <v>154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">
      <c r="B77" s="103"/>
      <c r="C77" s="8" t="s">
        <v>155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">
      <c r="B78" s="102" t="s">
        <v>96</v>
      </c>
      <c r="C78" s="8" t="s">
        <v>153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">
      <c r="B79" s="103"/>
      <c r="C79" s="8" t="s">
        <v>154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">
      <c r="B80" s="103"/>
      <c r="C80" s="8" t="s">
        <v>155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">
      <c r="B81" s="102" t="s">
        <v>97</v>
      </c>
      <c r="C81" s="8" t="s">
        <v>153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">
      <c r="B82" s="103"/>
      <c r="C82" s="8" t="s">
        <v>154</v>
      </c>
      <c r="D82" s="88">
        <f t="shared" ref="D82:H87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">
      <c r="B83" s="103"/>
      <c r="C83" s="8" t="s">
        <v>155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">
      <c r="B84" s="102" t="s">
        <v>98</v>
      </c>
      <c r="C84" s="8" t="s">
        <v>153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">
      <c r="B85" s="103"/>
      <c r="C85" s="8" t="s">
        <v>154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">
      <c r="B86" s="103"/>
      <c r="C86" s="8" t="s">
        <v>155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">
      <c r="B87" s="65" t="s">
        <v>156</v>
      </c>
      <c r="C87" s="8" t="s">
        <v>155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">
      <c r="D88" s="86"/>
      <c r="E88" s="86"/>
      <c r="F88" s="86"/>
      <c r="G88" s="86"/>
      <c r="H88" s="86"/>
    </row>
    <row r="89" spans="1:8" x14ac:dyDescent="0.2">
      <c r="A89" s="66" t="s">
        <v>238</v>
      </c>
      <c r="B89" s="102" t="s">
        <v>100</v>
      </c>
      <c r="C89" s="8" t="s">
        <v>153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">
      <c r="B90" s="103"/>
      <c r="C90" s="8" t="s">
        <v>154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">
      <c r="B91" s="103"/>
      <c r="C91" s="8" t="s">
        <v>155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">
      <c r="B92" s="102" t="s">
        <v>109</v>
      </c>
      <c r="C92" s="8" t="s">
        <v>153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">
      <c r="B93" s="103"/>
      <c r="C93" s="8" t="s">
        <v>154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">
      <c r="B94" s="103"/>
      <c r="C94" s="8" t="s">
        <v>155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">
      <c r="B95" s="102" t="s">
        <v>96</v>
      </c>
      <c r="C95" s="8" t="s">
        <v>153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">
      <c r="B96" s="103"/>
      <c r="C96" s="8" t="s">
        <v>154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">
      <c r="B97" s="103"/>
      <c r="C97" s="8" t="s">
        <v>155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">
      <c r="B98" s="102" t="s">
        <v>97</v>
      </c>
      <c r="C98" s="8" t="s">
        <v>153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">
      <c r="B99" s="103"/>
      <c r="C99" s="8" t="s">
        <v>154</v>
      </c>
      <c r="D99" s="88">
        <f t="shared" ref="D99:H104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">
      <c r="B100" s="103"/>
      <c r="C100" s="8" t="s">
        <v>155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">
      <c r="B101" s="102" t="s">
        <v>98</v>
      </c>
      <c r="C101" s="8" t="s">
        <v>153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">
      <c r="B102" s="103"/>
      <c r="C102" s="8" t="s">
        <v>154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">
      <c r="B103" s="103"/>
      <c r="C103" s="8" t="s">
        <v>155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">
      <c r="B104" s="65" t="s">
        <v>156</v>
      </c>
      <c r="C104" s="8" t="s">
        <v>155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x14ac:dyDescent="0.2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x14ac:dyDescent="0.2">
      <c r="A108" s="4" t="s">
        <v>240</v>
      </c>
      <c r="B108" s="102" t="s">
        <v>100</v>
      </c>
      <c r="C108" s="8" t="s">
        <v>153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">
      <c r="B109" s="103"/>
      <c r="C109" s="8" t="s">
        <v>154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">
      <c r="B110" s="103"/>
      <c r="C110" s="8" t="s">
        <v>155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">
      <c r="B111" s="102" t="s">
        <v>109</v>
      </c>
      <c r="C111" s="8" t="s">
        <v>153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">
      <c r="B112" s="103"/>
      <c r="C112" s="8" t="s">
        <v>154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">
      <c r="B113" s="103"/>
      <c r="C113" s="8" t="s">
        <v>155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">
      <c r="B114" s="102" t="s">
        <v>96</v>
      </c>
      <c r="C114" s="8" t="s">
        <v>153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">
      <c r="B115" s="103"/>
      <c r="C115" s="8" t="s">
        <v>154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">
      <c r="B116" s="103"/>
      <c r="C116" s="8" t="s">
        <v>155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">
      <c r="B117" s="102" t="s">
        <v>97</v>
      </c>
      <c r="C117" s="8" t="s">
        <v>153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">
      <c r="B118" s="103"/>
      <c r="C118" s="8" t="s">
        <v>154</v>
      </c>
      <c r="D118" s="88">
        <f t="shared" ref="D118:H123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">
      <c r="B119" s="103"/>
      <c r="C119" s="8" t="s">
        <v>155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">
      <c r="B120" s="102" t="s">
        <v>98</v>
      </c>
      <c r="C120" s="8" t="s">
        <v>153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">
      <c r="B121" s="103"/>
      <c r="C121" s="8" t="s">
        <v>154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">
      <c r="B122" s="103"/>
      <c r="C122" s="8" t="s">
        <v>155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">
      <c r="B123" s="65" t="s">
        <v>156</v>
      </c>
      <c r="C123" s="8" t="s">
        <v>155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">
      <c r="D124" s="86"/>
      <c r="E124" s="86"/>
      <c r="F124" s="86"/>
      <c r="G124" s="86"/>
      <c r="H124" s="86"/>
    </row>
    <row r="125" spans="1:8" x14ac:dyDescent="0.2">
      <c r="A125" s="4" t="s">
        <v>241</v>
      </c>
      <c r="B125" s="102" t="s">
        <v>100</v>
      </c>
      <c r="C125" s="8" t="s">
        <v>153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">
      <c r="B126" s="103"/>
      <c r="C126" s="8" t="s">
        <v>154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">
      <c r="B127" s="103"/>
      <c r="C127" s="8" t="s">
        <v>155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">
      <c r="B128" s="102" t="s">
        <v>109</v>
      </c>
      <c r="C128" s="8" t="s">
        <v>153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">
      <c r="B129" s="103"/>
      <c r="C129" s="8" t="s">
        <v>154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">
      <c r="B130" s="103"/>
      <c r="C130" s="8" t="s">
        <v>155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">
      <c r="B131" s="102" t="s">
        <v>96</v>
      </c>
      <c r="C131" s="8" t="s">
        <v>153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">
      <c r="B132" s="103"/>
      <c r="C132" s="8" t="s">
        <v>154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">
      <c r="B133" s="103"/>
      <c r="C133" s="8" t="s">
        <v>155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">
      <c r="B134" s="102" t="s">
        <v>97</v>
      </c>
      <c r="C134" s="8" t="s">
        <v>153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">
      <c r="B135" s="103"/>
      <c r="C135" s="8" t="s">
        <v>154</v>
      </c>
      <c r="D135" s="88">
        <f t="shared" ref="D135:H140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">
      <c r="B136" s="103"/>
      <c r="C136" s="8" t="s">
        <v>155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">
      <c r="B137" s="102" t="s">
        <v>98</v>
      </c>
      <c r="C137" s="8" t="s">
        <v>153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">
      <c r="B138" s="103"/>
      <c r="C138" s="8" t="s">
        <v>154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">
      <c r="B139" s="103"/>
      <c r="C139" s="8" t="s">
        <v>155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">
      <c r="B140" s="65" t="s">
        <v>156</v>
      </c>
      <c r="C140" s="8" t="s">
        <v>155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">
      <c r="D141" s="86"/>
      <c r="E141" s="86"/>
      <c r="F141" s="86"/>
      <c r="G141" s="86"/>
      <c r="H141" s="86"/>
    </row>
    <row r="142" spans="1:8" x14ac:dyDescent="0.2">
      <c r="A142" s="66" t="s">
        <v>242</v>
      </c>
      <c r="B142" s="102" t="s">
        <v>100</v>
      </c>
      <c r="C142" s="8" t="s">
        <v>153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">
      <c r="B143" s="103"/>
      <c r="C143" s="8" t="s">
        <v>154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">
      <c r="B144" s="103"/>
      <c r="C144" s="8" t="s">
        <v>155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">
      <c r="B145" s="102" t="s">
        <v>109</v>
      </c>
      <c r="C145" s="8" t="s">
        <v>153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">
      <c r="B146" s="103"/>
      <c r="C146" s="8" t="s">
        <v>154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">
      <c r="B147" s="103"/>
      <c r="C147" s="8" t="s">
        <v>155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">
      <c r="B148" s="102" t="s">
        <v>96</v>
      </c>
      <c r="C148" s="8" t="s">
        <v>153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">
      <c r="B149" s="103"/>
      <c r="C149" s="8" t="s">
        <v>154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">
      <c r="B150" s="103"/>
      <c r="C150" s="8" t="s">
        <v>155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">
      <c r="B151" s="102" t="s">
        <v>97</v>
      </c>
      <c r="C151" s="8" t="s">
        <v>153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">
      <c r="B152" s="103"/>
      <c r="C152" s="8" t="s">
        <v>154</v>
      </c>
      <c r="D152" s="88">
        <f t="shared" ref="D152:H157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">
      <c r="B153" s="103"/>
      <c r="C153" s="8" t="s">
        <v>155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">
      <c r="B154" s="102" t="s">
        <v>98</v>
      </c>
      <c r="C154" s="8" t="s">
        <v>153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">
      <c r="B155" s="103"/>
      <c r="C155" s="8" t="s">
        <v>154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">
      <c r="B156" s="103"/>
      <c r="C156" s="8" t="s">
        <v>155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">
      <c r="B157" s="65" t="s">
        <v>156</v>
      </c>
      <c r="C157" s="8" t="s">
        <v>155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3e0H1Wpqik+w3a6gSbrkunPeZAjVkpYgbevI8GJt6AJTm9bIzS3e0fW0hXL2+nCgNtVfAJD9vPl+jVyopC0sTg==" saltValue="2yyMraG/GXcfrF085FB7Aw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" customWidth="1"/>
    <col min="2" max="2" width="34.140625" style="8" customWidth="1"/>
    <col min="3" max="3" width="11.28515625" style="8" bestFit="1" customWidth="1"/>
    <col min="4" max="4" width="11.85546875" style="8" customWidth="1"/>
    <col min="5" max="6" width="15" style="8" customWidth="1"/>
    <col min="7" max="7" width="16.140625" style="8" customWidth="1"/>
    <col min="8" max="16384" width="16.140625" style="8"/>
  </cols>
  <sheetData>
    <row r="1" spans="1:6" s="68" customFormat="1" ht="18.75" customHeight="1" x14ac:dyDescent="0.2">
      <c r="A1" s="67" t="s">
        <v>243</v>
      </c>
    </row>
    <row r="2" spans="1:6" ht="15.75" customHeight="1" x14ac:dyDescent="0.2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2">
      <c r="A3" s="4" t="s">
        <v>244</v>
      </c>
      <c r="B3" s="14"/>
      <c r="C3" s="71"/>
      <c r="D3" s="72"/>
      <c r="E3" s="72"/>
      <c r="F3" s="72"/>
    </row>
    <row r="4" spans="1:6" ht="15.75" customHeight="1" x14ac:dyDescent="0.2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C8" s="73"/>
      <c r="D8" s="64"/>
      <c r="E8" s="64"/>
      <c r="F8" s="64"/>
    </row>
    <row r="9" spans="1:6" ht="15.75" customHeight="1" x14ac:dyDescent="0.2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">
      <c r="C10" s="73"/>
      <c r="D10" s="64"/>
      <c r="E10" s="64"/>
      <c r="F10" s="64"/>
    </row>
    <row r="11" spans="1:6" s="68" customFormat="1" ht="15" customHeight="1" x14ac:dyDescent="0.2">
      <c r="A11" s="67" t="s">
        <v>245</v>
      </c>
      <c r="C11" s="74"/>
      <c r="D11" s="75"/>
      <c r="E11" s="75"/>
      <c r="F11" s="75"/>
    </row>
    <row r="12" spans="1:6" ht="15.75" customHeight="1" x14ac:dyDescent="0.2">
      <c r="A12" s="4" t="s">
        <v>246</v>
      </c>
      <c r="C12" s="73"/>
      <c r="D12" s="64"/>
      <c r="E12" s="64"/>
      <c r="F12" s="64"/>
    </row>
    <row r="13" spans="1:6" ht="15.75" customHeight="1" x14ac:dyDescent="0.2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">
      <c r="A16" s="4"/>
      <c r="B16" s="11"/>
      <c r="C16" s="76"/>
      <c r="D16" s="64"/>
      <c r="E16" s="64"/>
      <c r="F16" s="64"/>
    </row>
    <row r="17" spans="1:6" ht="15.75" customHeight="1" x14ac:dyDescent="0.2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">
      <c r="B19" s="5" t="s">
        <v>79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">
      <c r="B20" s="5" t="s">
        <v>80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">
      <c r="B21" s="5" t="s">
        <v>81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">
      <c r="B26" s="11"/>
    </row>
    <row r="27" spans="1:6" ht="15.75" customHeight="1" x14ac:dyDescent="0.2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">
      <c r="A28" s="67" t="s">
        <v>243</v>
      </c>
    </row>
    <row r="29" spans="1:6" ht="15.75" customHeight="1" x14ac:dyDescent="0.2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2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">
      <c r="B31" s="5" t="s">
        <v>37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">
      <c r="B32" s="5" t="s">
        <v>38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">
      <c r="B33" s="5" t="s">
        <v>39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">
      <c r="B34" s="5" t="s">
        <v>40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">
      <c r="C35" s="73"/>
      <c r="D35" s="64"/>
      <c r="E35" s="64"/>
      <c r="F35" s="64"/>
    </row>
    <row r="36" spans="1:6" ht="15.75" customHeight="1" x14ac:dyDescent="0.2">
      <c r="A36" s="4" t="s">
        <v>262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2">
      <c r="A39" s="4" t="s">
        <v>251</v>
      </c>
      <c r="C39" s="73"/>
      <c r="D39" s="64"/>
      <c r="E39" s="64"/>
      <c r="F39" s="64"/>
    </row>
    <row r="40" spans="1:6" ht="15.75" customHeight="1" x14ac:dyDescent="0.2">
      <c r="B40" s="11" t="s">
        <v>256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">
      <c r="B41" s="11" t="s">
        <v>257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">
      <c r="B42" s="11" t="s">
        <v>258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">
      <c r="A43" s="4"/>
      <c r="B43" s="11"/>
      <c r="C43" s="76"/>
      <c r="D43" s="64"/>
      <c r="E43" s="64"/>
      <c r="F43" s="64"/>
    </row>
    <row r="44" spans="1:6" ht="15.75" customHeight="1" x14ac:dyDescent="0.2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">
      <c r="B45" s="5" t="s">
        <v>78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">
      <c r="B46" s="5" t="s">
        <v>79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">
      <c r="B47" s="5" t="s">
        <v>80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">
      <c r="B48" s="5" t="s">
        <v>81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">
      <c r="B49" s="5" t="s">
        <v>82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">
      <c r="B50" s="5" t="s">
        <v>83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">
      <c r="B51" s="5" t="s">
        <v>84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">
      <c r="B52" s="5" t="s">
        <v>85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2">
      <c r="A55" s="67" t="s">
        <v>243</v>
      </c>
    </row>
    <row r="56" spans="1:6" ht="15.75" customHeight="1" x14ac:dyDescent="0.2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2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">
      <c r="B58" s="5" t="s">
        <v>37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">
      <c r="B59" s="5" t="s">
        <v>38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">
      <c r="B60" s="5" t="s">
        <v>39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">
      <c r="B61" s="5" t="s">
        <v>40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">
      <c r="C62" s="73"/>
      <c r="D62" s="64"/>
      <c r="E62" s="64"/>
      <c r="F62" s="64"/>
    </row>
    <row r="63" spans="1:6" ht="15.75" customHeight="1" x14ac:dyDescent="0.2">
      <c r="A63" s="4" t="s">
        <v>263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2">
      <c r="A66" s="4" t="s">
        <v>254</v>
      </c>
      <c r="C66" s="73"/>
      <c r="D66" s="64"/>
      <c r="E66" s="64"/>
      <c r="F66" s="64"/>
    </row>
    <row r="67" spans="1:6" ht="15.75" customHeight="1" x14ac:dyDescent="0.2">
      <c r="B67" s="11" t="s">
        <v>259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">
      <c r="B68" s="11" t="s">
        <v>260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">
      <c r="B69" s="11" t="s">
        <v>261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">
      <c r="A70" s="4"/>
      <c r="B70" s="11"/>
      <c r="C70" s="76"/>
      <c r="D70" s="64"/>
      <c r="E70" s="64"/>
      <c r="F70" s="64"/>
    </row>
    <row r="71" spans="1:6" ht="15.75" customHeight="1" x14ac:dyDescent="0.2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">
      <c r="B72" s="5" t="s">
        <v>78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">
      <c r="B73" s="5" t="s">
        <v>79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">
      <c r="B74" s="5" t="s">
        <v>80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">
      <c r="B75" s="5" t="s">
        <v>81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">
      <c r="B76" s="5" t="s">
        <v>82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">
      <c r="B77" s="5" t="s">
        <v>83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">
      <c r="B78" s="5" t="s">
        <v>84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">
      <c r="B79" s="5" t="s">
        <v>85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ZIU2iUiO51w0QGaly+sHglbD3SK2UvH+JAUtuc4pMUEMtRWEx8YBrWL2J9y3lHrTS9/f1PiURq1mx1EUaTGYxQ==" saltValue="M+sBTOHDbhg9RHXZ+bt4E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" customWidth="1"/>
    <col min="2" max="2" width="26.85546875" style="8" customWidth="1"/>
    <col min="3" max="3" width="18.28515625" style="8" customWidth="1"/>
    <col min="4" max="8" width="14.7109375" style="8" customWidth="1"/>
    <col min="9" max="12" width="15.28515625" style="8" bestFit="1" customWidth="1"/>
    <col min="13" max="16" width="16.85546875" style="8" bestFit="1" customWidth="1"/>
    <col min="17" max="17" width="12.7109375" style="8" customWidth="1"/>
    <col min="18" max="16384" width="12.7109375" style="8"/>
  </cols>
  <sheetData>
    <row r="1" spans="1:16" s="68" customFormat="1" x14ac:dyDescent="0.2">
      <c r="A1" s="67" t="s">
        <v>264</v>
      </c>
    </row>
    <row r="2" spans="1:16" x14ac:dyDescent="0.2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x14ac:dyDescent="0.2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" customHeight="1" x14ac:dyDescent="0.2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">
      <c r="A28" s="67" t="s">
        <v>278</v>
      </c>
    </row>
    <row r="29" spans="1:16" x14ac:dyDescent="0.2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">
      <c r="C54" s="3"/>
      <c r="D54" s="3"/>
    </row>
    <row r="55" spans="1:16" s="68" customFormat="1" x14ac:dyDescent="0.2">
      <c r="A55" s="67" t="s">
        <v>271</v>
      </c>
    </row>
    <row r="56" spans="1:16" ht="26.45" customHeight="1" x14ac:dyDescent="0.2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x14ac:dyDescent="0.2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">
      <c r="C63" s="3"/>
      <c r="D63" s="3"/>
    </row>
    <row r="64" spans="1:16" s="68" customFormat="1" x14ac:dyDescent="0.2">
      <c r="A64" s="67" t="s">
        <v>275</v>
      </c>
    </row>
    <row r="65" spans="1:16" ht="26.45" customHeight="1" x14ac:dyDescent="0.2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">
      <c r="A66" s="82"/>
      <c r="B66" s="8" t="s">
        <v>78</v>
      </c>
      <c r="C66" s="3" t="s">
        <v>129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">
      <c r="B70" s="8" t="s">
        <v>79</v>
      </c>
      <c r="C70" s="3" t="s">
        <v>129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">
      <c r="B74" s="8" t="s">
        <v>80</v>
      </c>
      <c r="C74" s="3" t="s">
        <v>129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">
      <c r="A103" s="67" t="s">
        <v>277</v>
      </c>
    </row>
    <row r="104" spans="1:16" ht="26.45" customHeight="1" x14ac:dyDescent="0.2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">
      <c r="A110" s="92" t="s">
        <v>235</v>
      </c>
      <c r="H110" s="92"/>
    </row>
    <row r="111" spans="1:16" x14ac:dyDescent="0.2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x14ac:dyDescent="0.2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x14ac:dyDescent="0.2">
      <c r="A113" s="4"/>
      <c r="B113" s="8" t="s">
        <v>87</v>
      </c>
      <c r="C113" s="3" t="s">
        <v>10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">
      <c r="C114" s="3" t="s">
        <v>267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">
      <c r="C115" s="3" t="s">
        <v>268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">
      <c r="C116" s="3" t="s">
        <v>269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">
      <c r="B117" s="8" t="s">
        <v>88</v>
      </c>
      <c r="C117" s="3" t="s">
        <v>10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">
      <c r="C118" s="3" t="s">
        <v>267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">
      <c r="C119" s="3" t="s">
        <v>268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">
      <c r="C120" s="3" t="s">
        <v>269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">
      <c r="B121" s="8" t="s">
        <v>90</v>
      </c>
      <c r="C121" s="3" t="s">
        <v>10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">
      <c r="C122" s="3" t="s">
        <v>267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">
      <c r="C123" s="3" t="s">
        <v>268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">
      <c r="C124" s="3" t="s">
        <v>269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">
      <c r="B125" s="8" t="s">
        <v>91</v>
      </c>
      <c r="C125" s="3" t="s">
        <v>10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">
      <c r="C126" s="3" t="s">
        <v>267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">
      <c r="C127" s="3" t="s">
        <v>268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">
      <c r="C128" s="3" t="s">
        <v>269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">
      <c r="B129" s="8" t="s">
        <v>89</v>
      </c>
      <c r="C129" s="3" t="s">
        <v>10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">
      <c r="C130" s="3" t="s">
        <v>267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">
      <c r="C131" s="3" t="s">
        <v>268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">
      <c r="C132" s="3" t="s">
        <v>269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">
      <c r="B133" s="8" t="s">
        <v>95</v>
      </c>
      <c r="C133" s="3" t="s">
        <v>10</v>
      </c>
      <c r="D133" s="91">
        <f t="shared" ref="D133:H136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">
      <c r="C134" s="3" t="s">
        <v>267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">
      <c r="C135" s="3" t="s">
        <v>268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">
      <c r="C136" s="3" t="s">
        <v>269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x14ac:dyDescent="0.2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x14ac:dyDescent="0.2">
      <c r="A140" s="4"/>
      <c r="B140" s="8" t="s">
        <v>87</v>
      </c>
      <c r="C140" s="3" t="s">
        <v>10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">
      <c r="C141" s="3" t="s">
        <v>267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">
      <c r="C142" s="3" t="s">
        <v>209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">
      <c r="C143" s="3" t="s">
        <v>208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">
      <c r="B144" s="8" t="s">
        <v>88</v>
      </c>
      <c r="C144" s="3" t="s">
        <v>10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">
      <c r="C145" s="3" t="s">
        <v>267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">
      <c r="C146" s="3" t="s">
        <v>209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">
      <c r="C147" s="3" t="s">
        <v>208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">
      <c r="B148" s="8" t="s">
        <v>90</v>
      </c>
      <c r="C148" s="3" t="s">
        <v>10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">
      <c r="C149" s="3" t="s">
        <v>267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">
      <c r="C150" s="3" t="s">
        <v>209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">
      <c r="C151" s="3" t="s">
        <v>208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">
      <c r="B152" s="8" t="s">
        <v>91</v>
      </c>
      <c r="C152" s="3" t="s">
        <v>10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">
      <c r="C153" s="3" t="s">
        <v>267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">
      <c r="C154" s="3" t="s">
        <v>209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">
      <c r="C155" s="3" t="s">
        <v>208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">
      <c r="B156" s="8" t="s">
        <v>89</v>
      </c>
      <c r="C156" s="3" t="s">
        <v>10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">
      <c r="C157" s="3" t="s">
        <v>267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">
      <c r="C158" s="3" t="s">
        <v>209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">
      <c r="C159" s="3" t="s">
        <v>208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">
      <c r="B160" s="8" t="s">
        <v>95</v>
      </c>
      <c r="C160" s="3" t="s">
        <v>10</v>
      </c>
      <c r="D160" s="91">
        <f t="shared" ref="D160:H163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">
      <c r="C161" s="3" t="s">
        <v>267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">
      <c r="C162" s="3" t="s">
        <v>209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">
      <c r="C163" s="3" t="s">
        <v>208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">
      <c r="C164" s="3"/>
      <c r="D164" s="3"/>
    </row>
    <row r="165" spans="1:8" x14ac:dyDescent="0.2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.45" customHeight="1" x14ac:dyDescent="0.2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x14ac:dyDescent="0.2">
      <c r="A167" s="4"/>
      <c r="B167" s="8" t="s">
        <v>101</v>
      </c>
      <c r="C167" s="3" t="s">
        <v>273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">
      <c r="C168" s="3" t="s">
        <v>274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">
      <c r="B169" s="8" t="s">
        <v>102</v>
      </c>
      <c r="C169" s="3" t="s">
        <v>273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">
      <c r="C170" s="3" t="s">
        <v>274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">
      <c r="B171" s="8" t="s">
        <v>103</v>
      </c>
      <c r="C171" s="3" t="s">
        <v>273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">
      <c r="C172" s="3" t="s">
        <v>274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">
      <c r="C173" s="3"/>
      <c r="D173" s="3"/>
    </row>
    <row r="174" spans="1:8" x14ac:dyDescent="0.2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.45" customHeight="1" x14ac:dyDescent="0.2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x14ac:dyDescent="0.2">
      <c r="A176" s="82"/>
      <c r="B176" s="8" t="s">
        <v>78</v>
      </c>
      <c r="C176" s="3" t="s">
        <v>129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">
      <c r="C177" s="3" t="s">
        <v>130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">
      <c r="C178" s="3" t="s">
        <v>131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">
      <c r="C179" s="3" t="s">
        <v>132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">
      <c r="B180" s="8" t="s">
        <v>79</v>
      </c>
      <c r="C180" s="3" t="s">
        <v>129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">
      <c r="C181" s="3" t="s">
        <v>130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">
      <c r="C182" s="3" t="s">
        <v>131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">
      <c r="C183" s="3" t="s">
        <v>132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">
      <c r="B184" s="8" t="s">
        <v>80</v>
      </c>
      <c r="C184" s="3" t="s">
        <v>129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">
      <c r="C185" s="3" t="s">
        <v>130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">
      <c r="C186" s="3" t="s">
        <v>131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">
      <c r="C187" s="3" t="s">
        <v>132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">
      <c r="B188" s="8" t="s">
        <v>82</v>
      </c>
      <c r="C188" s="3" t="s">
        <v>129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">
      <c r="C189" s="3" t="s">
        <v>130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">
      <c r="C190" s="3" t="s">
        <v>131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">
      <c r="C191" s="3" t="s">
        <v>132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">
      <c r="B192" s="8" t="s">
        <v>87</v>
      </c>
      <c r="C192" s="3" t="s">
        <v>129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">
      <c r="C193" s="3" t="s">
        <v>130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">
      <c r="C194" s="3" t="s">
        <v>131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">
      <c r="C195" s="3" t="s">
        <v>132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">
      <c r="B196" s="8" t="s">
        <v>88</v>
      </c>
      <c r="C196" s="3" t="s">
        <v>129</v>
      </c>
      <c r="D196" s="91">
        <f t="shared" ref="D196:G211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">
      <c r="C197" s="3" t="s">
        <v>130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">
      <c r="C198" s="3" t="s">
        <v>131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">
      <c r="C199" s="3" t="s">
        <v>132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">
      <c r="B200" s="8" t="s">
        <v>90</v>
      </c>
      <c r="C200" s="3" t="s">
        <v>129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">
      <c r="C201" s="3" t="s">
        <v>130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">
      <c r="C202" s="3" t="s">
        <v>131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">
      <c r="C203" s="3" t="s">
        <v>132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">
      <c r="B204" s="8" t="s">
        <v>89</v>
      </c>
      <c r="C204" s="3" t="s">
        <v>129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">
      <c r="C205" s="3" t="s">
        <v>130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">
      <c r="C206" s="3" t="s">
        <v>131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">
      <c r="C207" s="3" t="s">
        <v>132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">
      <c r="B208" s="8" t="s">
        <v>92</v>
      </c>
      <c r="C208" s="3" t="s">
        <v>129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">
      <c r="C209" s="3" t="s">
        <v>130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">
      <c r="C210" s="3" t="s">
        <v>131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">
      <c r="C211" s="3" t="s">
        <v>132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.45" customHeight="1" x14ac:dyDescent="0.2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x14ac:dyDescent="0.2">
      <c r="A215" s="4"/>
      <c r="C215" s="3" t="s">
        <v>129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">
      <c r="C216" s="3" t="s">
        <v>130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">
      <c r="C217" s="3" t="s">
        <v>131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">
      <c r="C218" s="3" t="s">
        <v>132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">
      <c r="A220" s="92" t="s">
        <v>239</v>
      </c>
      <c r="H220" s="92"/>
    </row>
    <row r="221" spans="1:9" x14ac:dyDescent="0.2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x14ac:dyDescent="0.2">
      <c r="A223" s="4"/>
      <c r="B223" s="8" t="s">
        <v>87</v>
      </c>
      <c r="C223" s="3" t="s">
        <v>10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">
      <c r="C224" s="3" t="s">
        <v>267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">
      <c r="C225" s="3" t="s">
        <v>268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">
      <c r="C226" s="3" t="s">
        <v>269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">
      <c r="B227" s="8" t="s">
        <v>88</v>
      </c>
      <c r="C227" s="3" t="s">
        <v>10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">
      <c r="C228" s="3" t="s">
        <v>267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">
      <c r="C229" s="3" t="s">
        <v>268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">
      <c r="C230" s="3" t="s">
        <v>269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">
      <c r="B231" s="8" t="s">
        <v>90</v>
      </c>
      <c r="C231" s="3" t="s">
        <v>10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">
      <c r="C232" s="3" t="s">
        <v>267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">
      <c r="C233" s="3" t="s">
        <v>268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">
      <c r="C234" s="3" t="s">
        <v>269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">
      <c r="B235" s="8" t="s">
        <v>91</v>
      </c>
      <c r="C235" s="3" t="s">
        <v>10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">
      <c r="C236" s="3" t="s">
        <v>267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">
      <c r="C237" s="3" t="s">
        <v>268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">
      <c r="C238" s="3" t="s">
        <v>269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">
      <c r="B239" s="8" t="s">
        <v>89</v>
      </c>
      <c r="C239" s="3" t="s">
        <v>10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">
      <c r="C240" s="3" t="s">
        <v>267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">
      <c r="C241" s="3" t="s">
        <v>268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">
      <c r="C242" s="3" t="s">
        <v>269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">
      <c r="B243" s="8" t="s">
        <v>95</v>
      </c>
      <c r="C243" s="3" t="s">
        <v>10</v>
      </c>
      <c r="D243" s="91">
        <f t="shared" ref="D243:H246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">
      <c r="C244" s="3" t="s">
        <v>267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">
      <c r="C245" s="3" t="s">
        <v>268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">
      <c r="C246" s="3" t="s">
        <v>269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x14ac:dyDescent="0.2">
      <c r="A250" s="4"/>
      <c r="B250" s="8" t="s">
        <v>87</v>
      </c>
      <c r="C250" s="3" t="s">
        <v>10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">
      <c r="C251" s="3" t="s">
        <v>267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">
      <c r="C252" s="3" t="s">
        <v>209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">
      <c r="C253" s="3" t="s">
        <v>208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">
      <c r="B254" s="8" t="s">
        <v>88</v>
      </c>
      <c r="C254" s="3" t="s">
        <v>10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">
      <c r="C255" s="3" t="s">
        <v>267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">
      <c r="C256" s="3" t="s">
        <v>209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">
      <c r="C257" s="3" t="s">
        <v>208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">
      <c r="B258" s="8" t="s">
        <v>90</v>
      </c>
      <c r="C258" s="3" t="s">
        <v>10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">
      <c r="C259" s="3" t="s">
        <v>267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">
      <c r="C260" s="3" t="s">
        <v>209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">
      <c r="C261" s="3" t="s">
        <v>208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">
      <c r="B262" s="8" t="s">
        <v>91</v>
      </c>
      <c r="C262" s="3" t="s">
        <v>10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">
      <c r="C263" s="3" t="s">
        <v>267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">
      <c r="C264" s="3" t="s">
        <v>209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">
      <c r="C265" s="3" t="s">
        <v>208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">
      <c r="B266" s="8" t="s">
        <v>89</v>
      </c>
      <c r="C266" s="3" t="s">
        <v>10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">
      <c r="C267" s="3" t="s">
        <v>267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">
      <c r="C268" s="3" t="s">
        <v>209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">
      <c r="C269" s="3" t="s">
        <v>208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">
      <c r="B270" s="8" t="s">
        <v>95</v>
      </c>
      <c r="C270" s="3" t="s">
        <v>10</v>
      </c>
      <c r="D270" s="91">
        <f t="shared" ref="D270:H273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">
      <c r="C271" s="3" t="s">
        <v>267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">
      <c r="C272" s="3" t="s">
        <v>209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">
      <c r="C273" s="3" t="s">
        <v>208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">
      <c r="C274" s="3"/>
      <c r="D274" s="3"/>
    </row>
    <row r="275" spans="1:9" x14ac:dyDescent="0.2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5" customHeight="1" x14ac:dyDescent="0.2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x14ac:dyDescent="0.2">
      <c r="A277" s="4"/>
      <c r="B277" s="8" t="s">
        <v>101</v>
      </c>
      <c r="C277" s="3" t="s">
        <v>273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">
      <c r="C278" s="3" t="s">
        <v>274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">
      <c r="B279" s="8" t="s">
        <v>102</v>
      </c>
      <c r="C279" s="3" t="s">
        <v>273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">
      <c r="C280" s="3" t="s">
        <v>274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">
      <c r="B281" s="8" t="s">
        <v>103</v>
      </c>
      <c r="C281" s="3" t="s">
        <v>273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">
      <c r="C282" s="3" t="s">
        <v>274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">
      <c r="C283" s="3"/>
      <c r="D283" s="3"/>
    </row>
    <row r="284" spans="1:9" x14ac:dyDescent="0.2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5" customHeight="1" x14ac:dyDescent="0.2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x14ac:dyDescent="0.2">
      <c r="A286" s="82"/>
      <c r="B286" s="8" t="s">
        <v>78</v>
      </c>
      <c r="C286" s="3" t="s">
        <v>129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">
      <c r="C287" s="3" t="s">
        <v>130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">
      <c r="C288" s="3" t="s">
        <v>131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">
      <c r="C289" s="3" t="s">
        <v>132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">
      <c r="B290" s="8" t="s">
        <v>79</v>
      </c>
      <c r="C290" s="3" t="s">
        <v>129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">
      <c r="C291" s="3" t="s">
        <v>130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">
      <c r="C292" s="3" t="s">
        <v>131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">
      <c r="C293" s="3" t="s">
        <v>132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">
      <c r="B294" s="8" t="s">
        <v>80</v>
      </c>
      <c r="C294" s="3" t="s">
        <v>129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">
      <c r="C295" s="3" t="s">
        <v>130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">
      <c r="C296" s="3" t="s">
        <v>131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">
      <c r="C297" s="3" t="s">
        <v>132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">
      <c r="B298" s="8" t="s">
        <v>82</v>
      </c>
      <c r="C298" s="3" t="s">
        <v>129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">
      <c r="C299" s="3" t="s">
        <v>130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">
      <c r="C300" s="3" t="s">
        <v>131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">
      <c r="C301" s="3" t="s">
        <v>132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">
      <c r="B302" s="8" t="s">
        <v>87</v>
      </c>
      <c r="C302" s="3" t="s">
        <v>129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">
      <c r="C303" s="3" t="s">
        <v>130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">
      <c r="C304" s="3" t="s">
        <v>131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">
      <c r="C305" s="3" t="s">
        <v>132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">
      <c r="B306" s="8" t="s">
        <v>88</v>
      </c>
      <c r="C306" s="3" t="s">
        <v>129</v>
      </c>
      <c r="D306" s="91">
        <f t="shared" ref="D306:G321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">
      <c r="C307" s="3" t="s">
        <v>130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">
      <c r="C308" s="3" t="s">
        <v>131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">
      <c r="C309" s="3" t="s">
        <v>132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">
      <c r="B310" s="8" t="s">
        <v>90</v>
      </c>
      <c r="C310" s="3" t="s">
        <v>129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">
      <c r="C311" s="3" t="s">
        <v>130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">
      <c r="C312" s="3" t="s">
        <v>131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">
      <c r="C313" s="3" t="s">
        <v>132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">
      <c r="B314" s="8" t="s">
        <v>89</v>
      </c>
      <c r="C314" s="3" t="s">
        <v>129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">
      <c r="C315" s="3" t="s">
        <v>130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">
      <c r="C316" s="3" t="s">
        <v>131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">
      <c r="C317" s="3" t="s">
        <v>132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">
      <c r="B318" s="8" t="s">
        <v>92</v>
      </c>
      <c r="C318" s="3" t="s">
        <v>129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">
      <c r="C319" s="3" t="s">
        <v>130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">
      <c r="C320" s="3" t="s">
        <v>131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">
      <c r="C321" s="3" t="s">
        <v>132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5" customHeight="1" x14ac:dyDescent="0.2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x14ac:dyDescent="0.2">
      <c r="A325" s="4"/>
      <c r="C325" s="3" t="s">
        <v>129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">
      <c r="C326" s="3" t="s">
        <v>130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">
      <c r="C327" s="3" t="s">
        <v>131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">
      <c r="C328" s="3" t="s">
        <v>132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sheetProtection algorithmName="SHA-512" hashValue="OuIZJLM1AObOpqDPE159A/LTxaV7FeQfyYHUpfHEb9ty+OVu/g8IpUU7W2aYDJWsKX3GIN1qSfUr6UMjLKy+Xg==" saltValue="QbxUulybMYq4aiARPgiI2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" customWidth="1"/>
    <col min="2" max="2" width="44.42578125" style="8" customWidth="1"/>
    <col min="3" max="3" width="17.7109375" style="8" customWidth="1"/>
    <col min="4" max="4" width="17.5703125" style="8" customWidth="1"/>
    <col min="5" max="5" width="17.28515625" style="8" customWidth="1"/>
    <col min="6" max="6" width="15" style="8" customWidth="1"/>
    <col min="7" max="7" width="13.7109375" style="8" customWidth="1"/>
    <col min="8" max="8" width="12.7109375" style="8" customWidth="1"/>
    <col min="9" max="16384" width="12.7109375" style="8"/>
  </cols>
  <sheetData>
    <row r="1" spans="1:7" s="68" customFormat="1" ht="14.25" customHeight="1" x14ac:dyDescent="0.2">
      <c r="A1" s="67" t="s">
        <v>233</v>
      </c>
    </row>
    <row r="2" spans="1:7" ht="14.25" customHeight="1" x14ac:dyDescent="0.2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">
      <c r="A5" s="14" t="s">
        <v>282</v>
      </c>
    </row>
    <row r="6" spans="1:7" ht="14.25" customHeight="1" x14ac:dyDescent="0.2">
      <c r="B6" s="5" t="s">
        <v>192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">
      <c r="B7" s="5" t="s">
        <v>185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">
      <c r="B8" s="5" t="s">
        <v>205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">
      <c r="B10" s="5"/>
      <c r="C10" s="5"/>
      <c r="D10" s="5"/>
      <c r="E10" s="5"/>
      <c r="F10" s="5"/>
      <c r="G10" s="5"/>
    </row>
    <row r="11" spans="1:7" s="68" customFormat="1" ht="14.25" customHeight="1" x14ac:dyDescent="0.2">
      <c r="A11" s="67" t="s">
        <v>286</v>
      </c>
    </row>
    <row r="12" spans="1:7" ht="14.25" customHeight="1" x14ac:dyDescent="0.2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">
      <c r="A13" s="14"/>
      <c r="B13" s="11"/>
    </row>
    <row r="14" spans="1:7" s="68" customFormat="1" ht="14.25" customHeight="1" x14ac:dyDescent="0.2">
      <c r="A14" s="67" t="s">
        <v>283</v>
      </c>
    </row>
    <row r="15" spans="1:7" ht="14.25" customHeight="1" x14ac:dyDescent="0.2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"/>
    <row r="19" spans="1:7" s="68" customFormat="1" ht="14.25" customHeight="1" x14ac:dyDescent="0.2">
      <c r="A19" s="67" t="s">
        <v>288</v>
      </c>
    </row>
    <row r="20" spans="1:7" s="14" customFormat="1" ht="14.25" customHeight="1" x14ac:dyDescent="0.2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">
      <c r="A23" s="92" t="s">
        <v>235</v>
      </c>
    </row>
    <row r="24" spans="1:7" x14ac:dyDescent="0.2">
      <c r="A24" s="67" t="s">
        <v>233</v>
      </c>
      <c r="B24" s="68"/>
      <c r="C24" s="68"/>
      <c r="D24" s="68"/>
      <c r="E24" s="68"/>
      <c r="F24" s="68"/>
      <c r="G24" s="68"/>
    </row>
    <row r="25" spans="1:7" x14ac:dyDescent="0.2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">
      <c r="B26" s="11" t="s">
        <v>289</v>
      </c>
      <c r="C26" s="90" t="s">
        <v>11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">
      <c r="A27" s="4"/>
      <c r="B27" s="5" t="s">
        <v>290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">
      <c r="A28" s="14" t="s">
        <v>291</v>
      </c>
    </row>
    <row r="29" spans="1:7" x14ac:dyDescent="0.2">
      <c r="B29" s="5" t="s">
        <v>292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">
      <c r="B30" s="5" t="s">
        <v>293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">
      <c r="B31" s="5" t="s">
        <v>315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">
      <c r="B32" s="5" t="s">
        <v>294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">
      <c r="B33" s="5"/>
      <c r="C33" s="5"/>
      <c r="D33" s="5"/>
      <c r="E33" s="5"/>
      <c r="F33" s="5"/>
      <c r="G33" s="5"/>
    </row>
    <row r="34" spans="1:7" x14ac:dyDescent="0.2">
      <c r="A34" s="67" t="s">
        <v>295</v>
      </c>
      <c r="B34" s="68"/>
      <c r="C34" s="68"/>
      <c r="D34" s="68"/>
      <c r="E34" s="68"/>
      <c r="F34" s="68"/>
      <c r="G34" s="68"/>
    </row>
    <row r="35" spans="1:7" x14ac:dyDescent="0.2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">
      <c r="A36" s="14"/>
      <c r="B36" s="11"/>
    </row>
    <row r="37" spans="1:7" x14ac:dyDescent="0.2">
      <c r="A37" s="67" t="s">
        <v>283</v>
      </c>
      <c r="B37" s="68"/>
      <c r="C37" s="68"/>
      <c r="D37" s="68"/>
      <c r="E37" s="68"/>
      <c r="F37" s="68"/>
      <c r="G37" s="68"/>
    </row>
    <row r="38" spans="1:7" x14ac:dyDescent="0.2">
      <c r="A38" s="82" t="s">
        <v>279</v>
      </c>
      <c r="B38" s="5" t="s">
        <v>297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">
      <c r="A39" s="4"/>
      <c r="B39" s="5" t="s">
        <v>298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">
      <c r="A40" s="82" t="s">
        <v>121</v>
      </c>
      <c r="B40" s="11" t="s">
        <v>299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">
      <c r="A42" s="67" t="s">
        <v>300</v>
      </c>
      <c r="B42" s="68"/>
      <c r="C42" s="68"/>
      <c r="D42" s="68"/>
      <c r="E42" s="68"/>
      <c r="F42" s="68"/>
      <c r="G42" s="68"/>
    </row>
    <row r="43" spans="1:7" x14ac:dyDescent="0.2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">
      <c r="B44" s="11" t="s">
        <v>301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">
      <c r="A46" s="92" t="s">
        <v>239</v>
      </c>
    </row>
    <row r="47" spans="1:7" x14ac:dyDescent="0.2">
      <c r="A47" s="67" t="s">
        <v>233</v>
      </c>
      <c r="B47" s="68"/>
      <c r="C47" s="68"/>
      <c r="D47" s="68"/>
      <c r="E47" s="68"/>
      <c r="F47" s="68"/>
      <c r="G47" s="68"/>
    </row>
    <row r="48" spans="1:7" x14ac:dyDescent="0.2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">
      <c r="B49" s="11" t="s">
        <v>302</v>
      </c>
      <c r="C49" s="90" t="s">
        <v>11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">
      <c r="A50" s="4"/>
      <c r="B50" s="5" t="s">
        <v>303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">
      <c r="A51" s="14" t="s">
        <v>304</v>
      </c>
    </row>
    <row r="52" spans="1:7" x14ac:dyDescent="0.2">
      <c r="B52" s="5" t="s">
        <v>305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">
      <c r="B53" s="5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">
      <c r="B54" s="5" t="s">
        <v>316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">
      <c r="B55" s="5" t="s">
        <v>307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">
      <c r="B56" s="5"/>
      <c r="C56" s="5"/>
      <c r="D56" s="5"/>
      <c r="E56" s="5"/>
      <c r="F56" s="5"/>
      <c r="G56" s="5"/>
    </row>
    <row r="57" spans="1:7" x14ac:dyDescent="0.2">
      <c r="A57" s="67" t="s">
        <v>308</v>
      </c>
      <c r="B57" s="68"/>
      <c r="C57" s="68"/>
      <c r="D57" s="68"/>
      <c r="E57" s="68"/>
      <c r="F57" s="68"/>
      <c r="G57" s="68"/>
    </row>
    <row r="58" spans="1:7" x14ac:dyDescent="0.2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">
      <c r="A59" s="14"/>
      <c r="B59" s="11"/>
    </row>
    <row r="60" spans="1:7" x14ac:dyDescent="0.2">
      <c r="A60" s="67" t="s">
        <v>283</v>
      </c>
      <c r="B60" s="68"/>
      <c r="C60" s="68"/>
      <c r="D60" s="68"/>
      <c r="E60" s="68"/>
      <c r="F60" s="68"/>
      <c r="G60" s="68"/>
    </row>
    <row r="61" spans="1:7" x14ac:dyDescent="0.2">
      <c r="A61" s="82" t="s">
        <v>279</v>
      </c>
      <c r="B61" s="5" t="s">
        <v>310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">
      <c r="A62" s="4"/>
      <c r="B62" s="5" t="s">
        <v>311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">
      <c r="A63" s="82" t="s">
        <v>121</v>
      </c>
      <c r="B63" s="11" t="s">
        <v>312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">
      <c r="A65" s="67" t="s">
        <v>313</v>
      </c>
      <c r="B65" s="68"/>
      <c r="C65" s="68"/>
      <c r="D65" s="68"/>
      <c r="E65" s="68"/>
      <c r="F65" s="68"/>
      <c r="G65" s="68"/>
    </row>
    <row r="66" spans="1:7" x14ac:dyDescent="0.2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">
      <c r="B67" s="11" t="s">
        <v>314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4FBVeTlXJluJgPeoJvO6ZZGlGNRXN0azH/2FVGMgZ/YB+tG7YkBwD+oXjEkMNiE6ZJS7r6gfoKRMYR3VPMa/bg==" saltValue="3cHkkX30zCj3X8flfOcWh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" customWidth="1"/>
    <col min="2" max="6" width="16.140625" style="8" customWidth="1"/>
    <col min="7" max="7" width="17.28515625" style="8" customWidth="1"/>
    <col min="8" max="9" width="16.140625" style="8" customWidth="1"/>
    <col min="10" max="16384" width="16.140625" style="8"/>
  </cols>
  <sheetData>
    <row r="1" spans="1:6" ht="15.75" customHeight="1" x14ac:dyDescent="0.2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">
      <c r="A2" s="5" t="s">
        <v>168</v>
      </c>
      <c r="B2" s="5" t="s">
        <v>317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">
      <c r="A4" s="5" t="s">
        <v>180</v>
      </c>
      <c r="B4" s="5" t="s">
        <v>317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">
      <c r="A6" s="5" t="s">
        <v>181</v>
      </c>
      <c r="B6" s="5" t="s">
        <v>317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">
      <c r="A12" s="5" t="s">
        <v>190</v>
      </c>
      <c r="B12" s="5" t="s">
        <v>317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">
      <c r="A15" s="92" t="s">
        <v>235</v>
      </c>
    </row>
    <row r="16" spans="1:6" ht="15.75" customHeight="1" x14ac:dyDescent="0.2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">
      <c r="A17" s="5" t="s">
        <v>168</v>
      </c>
      <c r="B17" s="5" t="s">
        <v>317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">
      <c r="A18" s="5"/>
      <c r="B18" s="5" t="s">
        <v>318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">
      <c r="A19" s="5" t="s">
        <v>180</v>
      </c>
      <c r="B19" s="5" t="s">
        <v>317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">
      <c r="A20" s="5"/>
      <c r="B20" s="5" t="s">
        <v>318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">
      <c r="A21" s="5" t="s">
        <v>181</v>
      </c>
      <c r="B21" s="5" t="s">
        <v>317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">
      <c r="A22" s="5"/>
      <c r="B22" s="5" t="s">
        <v>318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">
      <c r="A23" s="5" t="s">
        <v>182</v>
      </c>
      <c r="B23" s="5" t="s">
        <v>317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">
      <c r="A24" s="5"/>
      <c r="B24" s="5" t="s">
        <v>318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">
      <c r="A25" s="5" t="s">
        <v>186</v>
      </c>
      <c r="B25" s="5" t="s">
        <v>317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">
      <c r="A26" s="5"/>
      <c r="B26" s="5" t="s">
        <v>318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">
      <c r="A27" s="5" t="s">
        <v>190</v>
      </c>
      <c r="B27" s="5" t="s">
        <v>317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">
      <c r="A28" s="5"/>
      <c r="B28" s="5" t="s">
        <v>318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">
      <c r="A30" s="92" t="s">
        <v>239</v>
      </c>
    </row>
    <row r="31" spans="1:6" ht="15.75" customHeight="1" x14ac:dyDescent="0.2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">
      <c r="A32" s="5" t="s">
        <v>168</v>
      </c>
      <c r="B32" s="5" t="s">
        <v>317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">
      <c r="A33" s="5"/>
      <c r="B33" s="5" t="s">
        <v>318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">
      <c r="A34" s="5" t="s">
        <v>180</v>
      </c>
      <c r="B34" s="5" t="s">
        <v>317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">
      <c r="A35" s="5"/>
      <c r="B35" s="5" t="s">
        <v>318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">
      <c r="A36" s="5" t="s">
        <v>181</v>
      </c>
      <c r="B36" s="5" t="s">
        <v>317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">
      <c r="A37" s="5"/>
      <c r="B37" s="5" t="s">
        <v>318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">
      <c r="A38" s="5" t="s">
        <v>182</v>
      </c>
      <c r="B38" s="5" t="s">
        <v>317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">
      <c r="A39" s="5"/>
      <c r="B39" s="5" t="s">
        <v>318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">
      <c r="A40" s="5" t="s">
        <v>186</v>
      </c>
      <c r="B40" s="5" t="s">
        <v>317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">
      <c r="A41" s="5"/>
      <c r="B41" s="5" t="s">
        <v>318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">
      <c r="A42" s="5" t="s">
        <v>190</v>
      </c>
      <c r="B42" s="5" t="s">
        <v>317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">
      <c r="A43" s="5"/>
      <c r="B43" s="5" t="s">
        <v>318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UGxXd6FUk4/joeLEP9BvzyHEcvHGY/X2QRlj1TE+3nig3ZnbLIGACar6PtfqItBxFD04PgNrv8dY9WnHlofQ6g==" saltValue="SEcwSB1hAGQWfdRuY0MTb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" customWidth="1"/>
    <col min="2" max="2" width="58.85546875" style="8" bestFit="1" customWidth="1"/>
    <col min="3" max="15" width="15" style="8" customWidth="1"/>
    <col min="16" max="16" width="12.7109375" style="8" customWidth="1"/>
    <col min="17" max="16384" width="12.7109375" style="8"/>
  </cols>
  <sheetData>
    <row r="1" spans="1:15" ht="35.25" customHeight="1" x14ac:dyDescent="0.2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x14ac:dyDescent="0.2">
      <c r="A2" s="4" t="s">
        <v>319</v>
      </c>
    </row>
    <row r="3" spans="1:15" x14ac:dyDescent="0.2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15" customHeight="1" x14ac:dyDescent="0.2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">
      <c r="B15" s="5" t="s">
        <v>205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">
      <c r="A17" s="4" t="s">
        <v>320</v>
      </c>
      <c r="B17" s="11"/>
    </row>
    <row r="18" spans="1:15" x14ac:dyDescent="0.2">
      <c r="B18" s="5" t="s">
        <v>173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">
      <c r="B19" s="5" t="s">
        <v>174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">
      <c r="B20" s="5" t="s">
        <v>175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">
      <c r="B21" s="5" t="s">
        <v>183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">
      <c r="A23" s="92" t="s">
        <v>235</v>
      </c>
    </row>
    <row r="24" spans="1:15" ht="26.45" customHeight="1" x14ac:dyDescent="0.2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x14ac:dyDescent="0.2">
      <c r="A25" s="4" t="s">
        <v>321</v>
      </c>
    </row>
    <row r="26" spans="1:15" x14ac:dyDescent="0.2">
      <c r="B26" s="11" t="s">
        <v>171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">
      <c r="B27" s="11" t="s">
        <v>176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">
      <c r="B28" s="11" t="s">
        <v>177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">
      <c r="B29" s="11" t="s">
        <v>178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">
      <c r="B30" s="11" t="s">
        <v>179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">
      <c r="B31" s="5" t="s">
        <v>180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">
      <c r="B32" s="5" t="s">
        <v>181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">
      <c r="B33" s="11" t="s">
        <v>182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">
      <c r="B34" s="5" t="s">
        <v>185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">
      <c r="B35" s="11" t="s">
        <v>186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">
      <c r="B36" s="11" t="s">
        <v>189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">
      <c r="B37" s="11" t="s">
        <v>190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">
      <c r="B38" s="5" t="s">
        <v>205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">
      <c r="A40" s="4" t="s">
        <v>323</v>
      </c>
      <c r="B40" s="11"/>
    </row>
    <row r="41" spans="1:15" x14ac:dyDescent="0.2">
      <c r="B41" s="5" t="s">
        <v>173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">
      <c r="B42" s="5" t="s">
        <v>174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">
      <c r="B43" s="5" t="s">
        <v>175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">
      <c r="B44" s="5" t="s">
        <v>183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">
      <c r="A46" s="92" t="s">
        <v>239</v>
      </c>
    </row>
    <row r="47" spans="1:15" ht="26.45" customHeight="1" x14ac:dyDescent="0.2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x14ac:dyDescent="0.2">
      <c r="A48" s="4" t="s">
        <v>322</v>
      </c>
    </row>
    <row r="49" spans="1:15" x14ac:dyDescent="0.2">
      <c r="B49" s="11" t="s">
        <v>171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">
      <c r="B50" s="11" t="s">
        <v>176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">
      <c r="B51" s="11" t="s">
        <v>177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">
      <c r="B52" s="11" t="s">
        <v>178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">
      <c r="B53" s="11" t="s">
        <v>179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">
      <c r="B54" s="5" t="s">
        <v>180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">
      <c r="B55" s="5" t="s">
        <v>181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">
      <c r="B56" s="11" t="s">
        <v>182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">
      <c r="B57" s="5" t="s">
        <v>185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">
      <c r="B58" s="11" t="s">
        <v>186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">
      <c r="B59" s="11" t="s">
        <v>189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">
      <c r="B60" s="11" t="s">
        <v>190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">
      <c r="B61" s="5" t="s">
        <v>205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">
      <c r="A63" s="4" t="s">
        <v>324</v>
      </c>
      <c r="B63" s="11"/>
    </row>
    <row r="64" spans="1:15" x14ac:dyDescent="0.2">
      <c r="B64" s="5" t="s">
        <v>173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">
      <c r="B65" s="5" t="s">
        <v>174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">
      <c r="B66" s="5" t="s">
        <v>175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">
      <c r="B67" s="5" t="s">
        <v>183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+kG+xbgWoyOFQJxXjDfXdzMV5WGHJjCwkdBTxkOmNUxa3GnchunVO9hyh/cLGXNMuSiFw/Xk/7Hh3R8XXA8edA==" saltValue="C/HyFH3dwzSIkgAesJAl8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" customWidth="1"/>
    <col min="2" max="2" width="27.7109375" style="8" customWidth="1"/>
    <col min="3" max="7" width="15.5703125" style="8" customWidth="1"/>
    <col min="8" max="8" width="12.7109375" style="8" customWidth="1"/>
    <col min="9" max="16384" width="12.7109375" style="8"/>
  </cols>
  <sheetData>
    <row r="1" spans="1:7" x14ac:dyDescent="0.2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x14ac:dyDescent="0.2">
      <c r="A2" s="4" t="s">
        <v>325</v>
      </c>
    </row>
    <row r="3" spans="1:7" x14ac:dyDescent="0.2">
      <c r="B3" s="11" t="s">
        <v>161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">
      <c r="A4" s="4" t="s">
        <v>326</v>
      </c>
      <c r="B4" s="11"/>
      <c r="C4" s="83"/>
      <c r="D4" s="83"/>
      <c r="E4" s="83"/>
      <c r="F4" s="83"/>
      <c r="G4" s="83"/>
    </row>
    <row r="5" spans="1:7" x14ac:dyDescent="0.2">
      <c r="B5" s="5" t="s">
        <v>165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">
      <c r="A7" s="92" t="s">
        <v>331</v>
      </c>
    </row>
    <row r="8" spans="1:7" x14ac:dyDescent="0.2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x14ac:dyDescent="0.2">
      <c r="A9" s="4" t="s">
        <v>327</v>
      </c>
    </row>
    <row r="10" spans="1:7" x14ac:dyDescent="0.2">
      <c r="B10" s="11" t="s">
        <v>161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">
      <c r="A11" s="4" t="s">
        <v>328</v>
      </c>
      <c r="B11" s="11"/>
      <c r="C11" s="83"/>
      <c r="D11" s="83"/>
      <c r="E11" s="83"/>
      <c r="F11" s="83"/>
      <c r="G11" s="83"/>
    </row>
    <row r="12" spans="1:7" x14ac:dyDescent="0.2">
      <c r="B12" s="5" t="s">
        <v>165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">
      <c r="A14" s="92" t="s">
        <v>332</v>
      </c>
    </row>
    <row r="15" spans="1:7" x14ac:dyDescent="0.2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x14ac:dyDescent="0.2">
      <c r="A16" s="4" t="s">
        <v>329</v>
      </c>
    </row>
    <row r="17" spans="1:7" x14ac:dyDescent="0.2">
      <c r="B17" s="11" t="s">
        <v>161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">
      <c r="A18" s="4" t="s">
        <v>330</v>
      </c>
      <c r="B18" s="11"/>
      <c r="C18" s="83"/>
      <c r="D18" s="83"/>
      <c r="E18" s="83"/>
      <c r="F18" s="83"/>
      <c r="G18" s="83"/>
    </row>
    <row r="19" spans="1:7" x14ac:dyDescent="0.2">
      <c r="B19" s="5" t="s">
        <v>165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tizs6G1Rc03dB818T7TorbOuJPIbtjAz/WAcaVhSwCuLax1w8nVc/8PPpo3FpAto0WeJuKDJANwWkAIHoRWTGw==" saltValue="nae6wHtMrRwZKdbg8kg4Z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109375" defaultRowHeight="12.75" x14ac:dyDescent="0.2"/>
  <cols>
    <col min="1" max="1" width="53" style="5" customWidth="1"/>
    <col min="2" max="2" width="30.5703125" style="5" customWidth="1"/>
    <col min="3" max="3" width="24.7109375" style="5" customWidth="1"/>
    <col min="4" max="4" width="15" style="8" customWidth="1"/>
    <col min="5" max="5" width="13.7109375" style="8" customWidth="1"/>
    <col min="6" max="6" width="14.42578125" style="8" customWidth="1"/>
    <col min="7" max="7" width="12.7109375" style="8" customWidth="1"/>
    <col min="8" max="8" width="17.5703125" style="8" customWidth="1"/>
    <col min="9" max="9" width="12.7109375" style="8" customWidth="1"/>
    <col min="10" max="16384" width="12.7109375" style="8"/>
  </cols>
  <sheetData>
    <row r="1" spans="1:8" x14ac:dyDescent="0.2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x14ac:dyDescent="0.2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">
      <c r="C3" s="5" t="s">
        <v>335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">
      <c r="C4" s="5" t="s">
        <v>336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">
      <c r="C6" s="5" t="s">
        <v>336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">
      <c r="B7" s="5" t="s">
        <v>209</v>
      </c>
      <c r="C7" s="5" t="s">
        <v>334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">
      <c r="C8" s="5" t="s">
        <v>336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">
      <c r="C10" s="5" t="s">
        <v>336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">
      <c r="B11" s="5" t="s">
        <v>209</v>
      </c>
      <c r="C11" s="5" t="s">
        <v>334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">
      <c r="C12" s="5" t="s">
        <v>336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">
      <c r="C14" s="5" t="s">
        <v>336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">
      <c r="B15" s="5" t="s">
        <v>209</v>
      </c>
      <c r="C15" s="5" t="s">
        <v>334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">
      <c r="C16" s="5" t="s">
        <v>336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">
      <c r="C18" s="5" t="s">
        <v>336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">
      <c r="B19" s="5" t="s">
        <v>209</v>
      </c>
      <c r="C19" s="5" t="s">
        <v>334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">
      <c r="C20" s="5" t="s">
        <v>336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">
      <c r="A21" s="5" t="s">
        <v>175</v>
      </c>
      <c r="B21" s="5" t="s">
        <v>84</v>
      </c>
      <c r="C21" s="5" t="s">
        <v>334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">
      <c r="C22" s="5" t="s">
        <v>335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">
      <c r="A23" s="5" t="s">
        <v>173</v>
      </c>
      <c r="B23" s="5" t="s">
        <v>84</v>
      </c>
      <c r="C23" s="5" t="s">
        <v>334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">
      <c r="C24" s="5" t="s">
        <v>335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">
      <c r="A25" s="5" t="s">
        <v>174</v>
      </c>
      <c r="B25" s="5" t="s">
        <v>84</v>
      </c>
      <c r="C25" s="5" t="s">
        <v>334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">
      <c r="C26" s="5" t="s">
        <v>335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">
      <c r="A42" s="5" t="s">
        <v>200</v>
      </c>
      <c r="B42" s="5" t="s">
        <v>87</v>
      </c>
      <c r="C42" s="5" t="s">
        <v>334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">
      <c r="C43" s="5" t="s">
        <v>335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">
      <c r="C44" s="5" t="s">
        <v>336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">
      <c r="B45" s="5" t="s">
        <v>88</v>
      </c>
      <c r="C45" s="5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">
      <c r="C46" s="5" t="s">
        <v>335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">
      <c r="C47" s="5" t="s">
        <v>336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">
      <c r="A48" s="5" t="s">
        <v>191</v>
      </c>
      <c r="B48" s="5" t="s">
        <v>87</v>
      </c>
      <c r="C48" s="5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">
      <c r="C49" s="5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">
      <c r="A50" s="5" t="s">
        <v>199</v>
      </c>
      <c r="B50" s="5" t="s">
        <v>87</v>
      </c>
      <c r="C50" s="5" t="s">
        <v>334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">
      <c r="C51" s="5" t="s">
        <v>335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">
      <c r="A52" s="5" t="s">
        <v>184</v>
      </c>
      <c r="B52" s="5" t="s">
        <v>82</v>
      </c>
      <c r="C52" s="5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">
      <c r="C53" s="5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">
      <c r="A55" s="96" t="s">
        <v>331</v>
      </c>
      <c r="B55" s="97"/>
      <c r="C55" s="97"/>
    </row>
    <row r="56" spans="1:8" x14ac:dyDescent="0.2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x14ac:dyDescent="0.2">
      <c r="A57" s="5" t="s">
        <v>193</v>
      </c>
      <c r="B57" s="5" t="s">
        <v>87</v>
      </c>
      <c r="C57" s="5" t="s">
        <v>334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">
      <c r="C58" s="5" t="s">
        <v>335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">
      <c r="C59" s="5" t="s">
        <v>336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">
      <c r="A60" s="5" t="s">
        <v>192</v>
      </c>
      <c r="B60" s="5" t="s">
        <v>208</v>
      </c>
      <c r="C60" s="5" t="s">
        <v>334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">
      <c r="C61" s="5" t="s">
        <v>336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">
      <c r="B62" s="5" t="s">
        <v>209</v>
      </c>
      <c r="C62" s="5" t="s">
        <v>334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">
      <c r="C63" s="5" t="s">
        <v>336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">
      <c r="A64" s="5" t="s">
        <v>185</v>
      </c>
      <c r="B64" s="5" t="s">
        <v>208</v>
      </c>
      <c r="C64" s="5" t="s">
        <v>334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">
      <c r="C65" s="5" t="s">
        <v>336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">
      <c r="B66" s="5" t="s">
        <v>209</v>
      </c>
      <c r="C66" s="5" t="s">
        <v>334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">
      <c r="C67" s="5" t="s">
        <v>336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">
      <c r="A68" s="5" t="s">
        <v>205</v>
      </c>
      <c r="B68" s="5" t="s">
        <v>208</v>
      </c>
      <c r="C68" s="5" t="s">
        <v>334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">
      <c r="C69" s="5" t="s">
        <v>336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">
      <c r="B70" s="5" t="s">
        <v>209</v>
      </c>
      <c r="C70" s="5" t="s">
        <v>334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">
      <c r="C71" s="5" t="s">
        <v>336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">
      <c r="A72" s="5" t="s">
        <v>170</v>
      </c>
      <c r="B72" s="5" t="s">
        <v>208</v>
      </c>
      <c r="C72" s="5" t="s">
        <v>334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">
      <c r="C73" s="5" t="s">
        <v>336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">
      <c r="B74" s="5" t="s">
        <v>209</v>
      </c>
      <c r="C74" s="5" t="s">
        <v>334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">
      <c r="C75" s="5" t="s">
        <v>336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">
      <c r="A76" s="5" t="s">
        <v>175</v>
      </c>
      <c r="B76" s="5" t="s">
        <v>84</v>
      </c>
      <c r="C76" s="5" t="s">
        <v>334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">
      <c r="C77" s="5" t="s">
        <v>335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">
      <c r="A78" s="5" t="s">
        <v>173</v>
      </c>
      <c r="B78" s="5" t="s">
        <v>84</v>
      </c>
      <c r="C78" s="5" t="s">
        <v>334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">
      <c r="C79" s="5" t="s">
        <v>335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">
      <c r="A80" s="5" t="s">
        <v>174</v>
      </c>
      <c r="B80" s="5" t="s">
        <v>84</v>
      </c>
      <c r="C80" s="5" t="s">
        <v>334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">
      <c r="C81" s="5" t="s">
        <v>335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">
      <c r="A82" s="5" t="s">
        <v>197</v>
      </c>
      <c r="B82" s="5" t="s">
        <v>87</v>
      </c>
      <c r="C82" s="5" t="s">
        <v>334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">
      <c r="C83" s="5" t="s">
        <v>335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">
      <c r="C84" s="5" t="s">
        <v>336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">
      <c r="A85" s="5" t="s">
        <v>198</v>
      </c>
      <c r="B85" s="5" t="s">
        <v>87</v>
      </c>
      <c r="C85" s="5" t="s">
        <v>334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">
      <c r="C86" s="5" t="s">
        <v>335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">
      <c r="C87" s="5" t="s">
        <v>336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">
      <c r="A88" s="5" t="s">
        <v>196</v>
      </c>
      <c r="B88" s="5" t="s">
        <v>87</v>
      </c>
      <c r="C88" s="5" t="s">
        <v>334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">
      <c r="C89" s="5" t="s">
        <v>335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">
      <c r="C90" s="5" t="s">
        <v>336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">
      <c r="A91" s="5" t="s">
        <v>195</v>
      </c>
      <c r="B91" s="5" t="s">
        <v>87</v>
      </c>
      <c r="C91" s="5" t="s">
        <v>334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">
      <c r="C92" s="5" t="s">
        <v>335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">
      <c r="C93" s="5" t="s">
        <v>336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">
      <c r="A94" s="5" t="s">
        <v>194</v>
      </c>
      <c r="B94" s="5" t="s">
        <v>87</v>
      </c>
      <c r="C94" s="5" t="s">
        <v>334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">
      <c r="C95" s="5" t="s">
        <v>335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">
      <c r="C96" s="5" t="s">
        <v>336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">
      <c r="A97" s="5" t="s">
        <v>200</v>
      </c>
      <c r="B97" s="5" t="s">
        <v>87</v>
      </c>
      <c r="C97" s="5" t="s">
        <v>334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">
      <c r="C98" s="5" t="s">
        <v>335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">
      <c r="C99" s="5" t="s">
        <v>336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">
      <c r="B100" s="5" t="s">
        <v>88</v>
      </c>
      <c r="C100" s="5" t="s">
        <v>334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">
      <c r="C101" s="5" t="s">
        <v>335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">
      <c r="C102" s="5" t="s">
        <v>336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">
      <c r="A103" s="5" t="s">
        <v>191</v>
      </c>
      <c r="B103" s="5" t="s">
        <v>87</v>
      </c>
      <c r="C103" s="5" t="s">
        <v>334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">
      <c r="C104" s="5" t="s">
        <v>335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">
      <c r="A105" s="5" t="s">
        <v>199</v>
      </c>
      <c r="B105" s="5" t="s">
        <v>87</v>
      </c>
      <c r="C105" s="5" t="s">
        <v>334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">
      <c r="C106" s="5" t="s">
        <v>335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">
      <c r="A107" s="5" t="s">
        <v>184</v>
      </c>
      <c r="B107" s="5" t="s">
        <v>82</v>
      </c>
      <c r="C107" s="5" t="s">
        <v>334</v>
      </c>
      <c r="D107" s="90">
        <f t="shared" ref="D107:H108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">
      <c r="C108" s="5" t="s">
        <v>335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">
      <c r="A110" s="96" t="s">
        <v>332</v>
      </c>
      <c r="B110" s="97"/>
      <c r="C110" s="97"/>
    </row>
    <row r="111" spans="1:8" x14ac:dyDescent="0.2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">
      <c r="A112" s="5" t="s">
        <v>193</v>
      </c>
      <c r="B112" s="5" t="s">
        <v>87</v>
      </c>
      <c r="C112" s="5" t="s">
        <v>334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">
      <c r="C113" s="5" t="s">
        <v>335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">
      <c r="C114" s="5" t="s">
        <v>336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">
      <c r="A115" s="5" t="s">
        <v>192</v>
      </c>
      <c r="B115" s="5" t="s">
        <v>208</v>
      </c>
      <c r="C115" s="5" t="s">
        <v>334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">
      <c r="C116" s="5" t="s">
        <v>336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">
      <c r="B117" s="5" t="s">
        <v>209</v>
      </c>
      <c r="C117" s="5" t="s">
        <v>334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">
      <c r="C118" s="5" t="s">
        <v>336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">
      <c r="A119" s="5" t="s">
        <v>185</v>
      </c>
      <c r="B119" s="5" t="s">
        <v>208</v>
      </c>
      <c r="C119" s="5" t="s">
        <v>334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">
      <c r="C120" s="5" t="s">
        <v>336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">
      <c r="B121" s="5" t="s">
        <v>209</v>
      </c>
      <c r="C121" s="5" t="s">
        <v>334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">
      <c r="C122" s="5" t="s">
        <v>336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">
      <c r="A123" s="5" t="s">
        <v>205</v>
      </c>
      <c r="B123" s="5" t="s">
        <v>208</v>
      </c>
      <c r="C123" s="5" t="s">
        <v>334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">
      <c r="C124" s="5" t="s">
        <v>336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">
      <c r="B125" s="5" t="s">
        <v>209</v>
      </c>
      <c r="C125" s="5" t="s">
        <v>334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">
      <c r="C126" s="5" t="s">
        <v>336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">
      <c r="A127" s="5" t="s">
        <v>170</v>
      </c>
      <c r="B127" s="5" t="s">
        <v>208</v>
      </c>
      <c r="C127" s="5" t="s">
        <v>334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">
      <c r="C128" s="5" t="s">
        <v>336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">
      <c r="B129" s="5" t="s">
        <v>209</v>
      </c>
      <c r="C129" s="5" t="s">
        <v>334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">
      <c r="C130" s="5" t="s">
        <v>336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">
      <c r="A131" s="5" t="s">
        <v>175</v>
      </c>
      <c r="B131" s="5" t="s">
        <v>84</v>
      </c>
      <c r="C131" s="5" t="s">
        <v>334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">
      <c r="C132" s="5" t="s">
        <v>335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">
      <c r="A133" s="5" t="s">
        <v>173</v>
      </c>
      <c r="B133" s="5" t="s">
        <v>84</v>
      </c>
      <c r="C133" s="5" t="s">
        <v>334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">
      <c r="C134" s="5" t="s">
        <v>335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">
      <c r="A135" s="5" t="s">
        <v>174</v>
      </c>
      <c r="B135" s="5" t="s">
        <v>84</v>
      </c>
      <c r="C135" s="5" t="s">
        <v>334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">
      <c r="C136" s="5" t="s">
        <v>335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">
      <c r="A137" s="5" t="s">
        <v>197</v>
      </c>
      <c r="B137" s="5" t="s">
        <v>87</v>
      </c>
      <c r="C137" s="5" t="s">
        <v>334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">
      <c r="C138" s="5" t="s">
        <v>335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">
      <c r="C139" s="5" t="s">
        <v>336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">
      <c r="A140" s="5" t="s">
        <v>198</v>
      </c>
      <c r="B140" s="5" t="s">
        <v>87</v>
      </c>
      <c r="C140" s="5" t="s">
        <v>334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">
      <c r="C141" s="5" t="s">
        <v>335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">
      <c r="C142" s="5" t="s">
        <v>336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">
      <c r="A143" s="5" t="s">
        <v>196</v>
      </c>
      <c r="B143" s="5" t="s">
        <v>87</v>
      </c>
      <c r="C143" s="5" t="s">
        <v>334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">
      <c r="C144" s="5" t="s">
        <v>335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">
      <c r="C145" s="5" t="s">
        <v>336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">
      <c r="A146" s="5" t="s">
        <v>195</v>
      </c>
      <c r="B146" s="5" t="s">
        <v>87</v>
      </c>
      <c r="C146" s="5" t="s">
        <v>334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">
      <c r="C147" s="5" t="s">
        <v>335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">
      <c r="C148" s="5" t="s">
        <v>336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">
      <c r="A149" s="5" t="s">
        <v>194</v>
      </c>
      <c r="B149" s="5" t="s">
        <v>87</v>
      </c>
      <c r="C149" s="5" t="s">
        <v>334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">
      <c r="C150" s="5" t="s">
        <v>335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">
      <c r="C151" s="5" t="s">
        <v>336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">
      <c r="A152" s="5" t="s">
        <v>200</v>
      </c>
      <c r="B152" s="5" t="s">
        <v>87</v>
      </c>
      <c r="C152" s="5" t="s">
        <v>334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">
      <c r="C153" s="5" t="s">
        <v>335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">
      <c r="C154" s="5" t="s">
        <v>336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">
      <c r="B155" s="5" t="s">
        <v>88</v>
      </c>
      <c r="C155" s="5" t="s">
        <v>334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">
      <c r="C156" s="5" t="s">
        <v>335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">
      <c r="C157" s="5" t="s">
        <v>336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">
      <c r="A158" s="5" t="s">
        <v>191</v>
      </c>
      <c r="B158" s="5" t="s">
        <v>87</v>
      </c>
      <c r="C158" s="5" t="s">
        <v>334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">
      <c r="C159" s="5" t="s">
        <v>335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">
      <c r="A160" s="5" t="s">
        <v>199</v>
      </c>
      <c r="B160" s="5" t="s">
        <v>87</v>
      </c>
      <c r="C160" s="5" t="s">
        <v>334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">
      <c r="C161" s="5" t="s">
        <v>335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">
      <c r="A162" s="5" t="s">
        <v>184</v>
      </c>
      <c r="B162" s="5" t="s">
        <v>82</v>
      </c>
      <c r="C162" s="5" t="s">
        <v>334</v>
      </c>
      <c r="D162" s="90">
        <f t="shared" ref="D162:H163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">
      <c r="C163" s="5" t="s">
        <v>335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qEffN/r8t4uZgw4MjQfA3cWsdYrqcZUo+hU7LDID3yuLDdR4ZW6Ry7scOU27jn/anfUYfHeZN8mjG8MtwXXWOw==" saltValue="tP2RhDp21J6XpumAPkbjN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" customWidth="1"/>
    <col min="2" max="2" width="27.42578125" style="8" customWidth="1"/>
    <col min="3" max="3" width="23.7109375" style="8" customWidth="1"/>
    <col min="4" max="7" width="17.28515625" style="8" customWidth="1"/>
    <col min="8" max="8" width="12.7109375" style="8" customWidth="1"/>
    <col min="9" max="16384" width="12.7109375" style="8"/>
  </cols>
  <sheetData>
    <row r="1" spans="1:8" x14ac:dyDescent="0.2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x14ac:dyDescent="0.2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">
      <c r="C3" s="8" t="s">
        <v>335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">
      <c r="C7" s="8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">
      <c r="A9" s="92" t="s">
        <v>331</v>
      </c>
    </row>
    <row r="10" spans="1:8" x14ac:dyDescent="0.2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x14ac:dyDescent="0.2">
      <c r="A11" s="3" t="s">
        <v>169</v>
      </c>
      <c r="B11" s="8" t="s">
        <v>104</v>
      </c>
      <c r="C11" s="3" t="s">
        <v>334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">
      <c r="C12" s="8" t="s">
        <v>335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">
      <c r="A13" s="3" t="s">
        <v>188</v>
      </c>
      <c r="B13" s="8" t="s">
        <v>104</v>
      </c>
      <c r="C13" s="3" t="s">
        <v>334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">
      <c r="A15" s="3" t="s">
        <v>187</v>
      </c>
      <c r="B15" s="8" t="s">
        <v>104</v>
      </c>
      <c r="C15" s="3" t="s">
        <v>334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">
      <c r="C16" s="8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">
      <c r="A18" s="92" t="s">
        <v>332</v>
      </c>
    </row>
    <row r="19" spans="1:7" x14ac:dyDescent="0.2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x14ac:dyDescent="0.2">
      <c r="A20" s="3" t="s">
        <v>169</v>
      </c>
      <c r="B20" s="8" t="s">
        <v>104</v>
      </c>
      <c r="C20" s="3" t="s">
        <v>334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">
      <c r="C21" s="8" t="s">
        <v>335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">
      <c r="A22" s="3" t="s">
        <v>188</v>
      </c>
      <c r="B22" s="8" t="s">
        <v>104</v>
      </c>
      <c r="C22" s="3" t="s">
        <v>334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">
      <c r="C23" s="8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">
      <c r="A24" s="3" t="s">
        <v>187</v>
      </c>
      <c r="B24" s="8" t="s">
        <v>104</v>
      </c>
      <c r="C24" s="3" t="s">
        <v>334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">
      <c r="C25" s="8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MV1oNIyR8IiEOYxUqv9JBIxi8e2UxCNVi/uXoRs0p4SnEDnf34TafG0bgQtpDG7B4iULVwiLci6YEaP6AJCJrQ==" saltValue="BOKbP/9F75DtoviKioMgv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2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">
      <c r="B3" s="19" t="s">
        <v>78</v>
      </c>
      <c r="C3" s="55">
        <v>0</v>
      </c>
    </row>
    <row r="4" spans="1:8" ht="15.75" customHeight="1" x14ac:dyDescent="0.2">
      <c r="B4" s="19" t="s">
        <v>79</v>
      </c>
      <c r="C4" s="101">
        <v>2.236840100862876E-2</v>
      </c>
    </row>
    <row r="5" spans="1:8" ht="15.75" customHeight="1" x14ac:dyDescent="0.2">
      <c r="B5" s="19" t="s">
        <v>80</v>
      </c>
      <c r="C5" s="101">
        <v>2.7828901869366401E-2</v>
      </c>
    </row>
    <row r="6" spans="1:8" ht="15.75" customHeight="1" x14ac:dyDescent="0.2">
      <c r="B6" s="19" t="s">
        <v>81</v>
      </c>
      <c r="C6" s="101">
        <v>0.10535892521549731</v>
      </c>
    </row>
    <row r="7" spans="1:8" ht="15.75" customHeight="1" x14ac:dyDescent="0.2">
      <c r="B7" s="19" t="s">
        <v>82</v>
      </c>
      <c r="C7" s="101">
        <v>0.40982172882225898</v>
      </c>
    </row>
    <row r="8" spans="1:8" ht="15.75" customHeight="1" x14ac:dyDescent="0.2">
      <c r="B8" s="19" t="s">
        <v>83</v>
      </c>
      <c r="C8" s="101">
        <v>0</v>
      </c>
    </row>
    <row r="9" spans="1:8" ht="15.75" customHeight="1" x14ac:dyDescent="0.2">
      <c r="B9" s="19" t="s">
        <v>84</v>
      </c>
      <c r="C9" s="101">
        <v>0.39392497298393803</v>
      </c>
    </row>
    <row r="10" spans="1:8" ht="15.75" customHeight="1" x14ac:dyDescent="0.2">
      <c r="B10" s="19" t="s">
        <v>85</v>
      </c>
      <c r="C10" s="101">
        <v>4.0697070100310678E-2</v>
      </c>
    </row>
    <row r="11" spans="1:8" ht="15.75" customHeight="1" x14ac:dyDescent="0.2">
      <c r="B11" s="27" t="s">
        <v>41</v>
      </c>
      <c r="C11" s="48">
        <f>SUM(C3:C10)</f>
        <v>1.0000000000000002</v>
      </c>
      <c r="G11" s="19"/>
      <c r="H11" s="19"/>
    </row>
    <row r="12" spans="1:8" ht="15.75" customHeight="1" x14ac:dyDescent="0.2">
      <c r="B12" s="27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86</v>
      </c>
      <c r="B13" s="29" t="s">
        <v>1</v>
      </c>
      <c r="C13" s="18" t="s">
        <v>96</v>
      </c>
      <c r="D13" s="18" t="s">
        <v>97</v>
      </c>
      <c r="E13" s="18" t="s">
        <v>98</v>
      </c>
      <c r="F13" s="18" t="s">
        <v>99</v>
      </c>
      <c r="G13" s="19"/>
    </row>
    <row r="14" spans="1:8" ht="15.75" customHeight="1" x14ac:dyDescent="0.2">
      <c r="B14" s="19" t="s">
        <v>87</v>
      </c>
      <c r="C14" s="55">
        <v>3.0213160487802461E-2</v>
      </c>
      <c r="D14" s="55">
        <v>3.0213160487802461E-2</v>
      </c>
      <c r="E14" s="55">
        <v>3.0213160487802461E-2</v>
      </c>
      <c r="F14" s="55">
        <v>3.0213160487802461E-2</v>
      </c>
    </row>
    <row r="15" spans="1:8" ht="15.75" customHeight="1" x14ac:dyDescent="0.2">
      <c r="B15" s="19" t="s">
        <v>88</v>
      </c>
      <c r="C15" s="101">
        <v>7.5115703522138463E-2</v>
      </c>
      <c r="D15" s="101">
        <v>7.5115703522138463E-2</v>
      </c>
      <c r="E15" s="101">
        <v>7.5115703522138463E-2</v>
      </c>
      <c r="F15" s="101">
        <v>7.5115703522138463E-2</v>
      </c>
    </row>
    <row r="16" spans="1:8" ht="15.75" customHeight="1" x14ac:dyDescent="0.2">
      <c r="B16" s="19" t="s">
        <v>89</v>
      </c>
      <c r="C16" s="101">
        <v>2.04437907993061E-2</v>
      </c>
      <c r="D16" s="101">
        <v>2.04437907993061E-2</v>
      </c>
      <c r="E16" s="101">
        <v>2.04437907993061E-2</v>
      </c>
      <c r="F16" s="101">
        <v>2.04437907993061E-2</v>
      </c>
    </row>
    <row r="17" spans="1:8" ht="15.75" customHeight="1" x14ac:dyDescent="0.2">
      <c r="B17" s="19" t="s">
        <v>90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">
      <c r="B18" s="19" t="s">
        <v>91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">
      <c r="B19" s="19" t="s">
        <v>92</v>
      </c>
      <c r="C19" s="101">
        <v>2.164678743156608E-3</v>
      </c>
      <c r="D19" s="101">
        <v>2.164678743156608E-3</v>
      </c>
      <c r="E19" s="101">
        <v>2.164678743156608E-3</v>
      </c>
      <c r="F19" s="101">
        <v>2.164678743156608E-3</v>
      </c>
    </row>
    <row r="20" spans="1:8" ht="15.75" customHeight="1" x14ac:dyDescent="0.2">
      <c r="B20" s="19" t="s">
        <v>93</v>
      </c>
      <c r="C20" s="101">
        <v>0.1463535780500522</v>
      </c>
      <c r="D20" s="101">
        <v>0.1463535780500522</v>
      </c>
      <c r="E20" s="101">
        <v>0.1463535780500522</v>
      </c>
      <c r="F20" s="101">
        <v>0.1463535780500522</v>
      </c>
    </row>
    <row r="21" spans="1:8" ht="15.75" customHeight="1" x14ac:dyDescent="0.2">
      <c r="B21" s="19" t="s">
        <v>94</v>
      </c>
      <c r="C21" s="101">
        <v>9.6417402236320976E-2</v>
      </c>
      <c r="D21" s="101">
        <v>9.6417402236320976E-2</v>
      </c>
      <c r="E21" s="101">
        <v>9.6417402236320976E-2</v>
      </c>
      <c r="F21" s="101">
        <v>9.6417402236320976E-2</v>
      </c>
    </row>
    <row r="22" spans="1:8" ht="15.75" customHeight="1" x14ac:dyDescent="0.2">
      <c r="B22" s="19" t="s">
        <v>95</v>
      </c>
      <c r="C22" s="101">
        <v>0.62929168616122333</v>
      </c>
      <c r="D22" s="101">
        <v>0.62929168616122333</v>
      </c>
      <c r="E22" s="101">
        <v>0.62929168616122333</v>
      </c>
      <c r="F22" s="101">
        <v>0.62929168616122333</v>
      </c>
    </row>
    <row r="23" spans="1:8" ht="15.75" customHeight="1" x14ac:dyDescent="0.2">
      <c r="B23" s="27" t="s">
        <v>41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">
      <c r="B24" s="27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">
      <c r="B26" s="19" t="s">
        <v>101</v>
      </c>
      <c r="C26" s="55">
        <v>4.3847376999999993E-2</v>
      </c>
    </row>
    <row r="27" spans="1:8" ht="15.75" customHeight="1" x14ac:dyDescent="0.2">
      <c r="B27" s="19" t="s">
        <v>102</v>
      </c>
      <c r="C27" s="101">
        <v>3.4044087000000001E-2</v>
      </c>
    </row>
    <row r="28" spans="1:8" ht="15.75" customHeight="1" x14ac:dyDescent="0.2">
      <c r="B28" s="19" t="s">
        <v>103</v>
      </c>
      <c r="C28" s="101">
        <v>4.3283602999999997E-2</v>
      </c>
    </row>
    <row r="29" spans="1:8" ht="15.75" customHeight="1" x14ac:dyDescent="0.2">
      <c r="B29" s="19" t="s">
        <v>104</v>
      </c>
      <c r="C29" s="101">
        <v>0.177569167</v>
      </c>
    </row>
    <row r="30" spans="1:8" ht="15.75" customHeight="1" x14ac:dyDescent="0.2">
      <c r="B30" s="19" t="s">
        <v>2</v>
      </c>
      <c r="C30" s="101">
        <v>3.1893660999999997E-2</v>
      </c>
    </row>
    <row r="31" spans="1:8" ht="15.75" customHeight="1" x14ac:dyDescent="0.2">
      <c r="B31" s="19" t="s">
        <v>105</v>
      </c>
      <c r="C31" s="101">
        <v>9.3503550000000005E-2</v>
      </c>
    </row>
    <row r="32" spans="1:8" ht="15.75" customHeight="1" x14ac:dyDescent="0.2">
      <c r="B32" s="19" t="s">
        <v>106</v>
      </c>
      <c r="C32" s="101">
        <v>7.8392814000000005E-2</v>
      </c>
    </row>
    <row r="33" spans="2:3" ht="15.75" customHeight="1" x14ac:dyDescent="0.2">
      <c r="B33" s="19" t="s">
        <v>107</v>
      </c>
      <c r="C33" s="101">
        <v>0.15751110600000001</v>
      </c>
    </row>
    <row r="34" spans="2:3" ht="15.75" customHeight="1" x14ac:dyDescent="0.2">
      <c r="B34" s="19" t="s">
        <v>108</v>
      </c>
      <c r="C34" s="101">
        <v>0.33995463500000001</v>
      </c>
    </row>
    <row r="35" spans="2:3" ht="15.75" customHeight="1" x14ac:dyDescent="0.2">
      <c r="B35" s="27" t="s">
        <v>41</v>
      </c>
      <c r="C35" s="48">
        <f>SUM(C26:C34)</f>
        <v>1</v>
      </c>
    </row>
  </sheetData>
  <sheetProtection algorithmName="SHA-512" hashValue="xGdKva5LkKsczk6M439B1rb8FkiMHZkRAdNI7628bVJvriL+FGM2ejXmqdS8adEF3iS8o5M27oAMsJwhlVVDZQ==" saltValue="AZEtnIQkVgbh0AN2z4P8nw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">
      <c r="A2" s="3" t="s">
        <v>111</v>
      </c>
      <c r="B2" s="5" t="s">
        <v>112</v>
      </c>
      <c r="C2" s="52">
        <f>IFERROR(1-_xlfn.NORM.DIST(_xlfn.NORM.INV(SUM(C4:C5), 0, 1) + 1, 0, 1, TRUE), "")</f>
        <v>0.93833866148798106</v>
      </c>
      <c r="D2" s="52">
        <f>IFERROR(1-_xlfn.NORM.DIST(_xlfn.NORM.INV(SUM(D4:D5), 0, 1) + 1, 0, 1, TRUE), "")</f>
        <v>0.93833866148798106</v>
      </c>
      <c r="E2" s="52">
        <f>IFERROR(1-_xlfn.NORM.DIST(_xlfn.NORM.INV(SUM(E4:E5), 0, 1) + 1, 0, 1, TRUE), "")</f>
        <v>0.97657259788527084</v>
      </c>
      <c r="F2" s="52">
        <f>IFERROR(1-_xlfn.NORM.DIST(_xlfn.NORM.INV(SUM(F4:F5), 0, 1) + 1, 0, 1, TRUE), "")</f>
        <v>0.76771322469849701</v>
      </c>
      <c r="G2" s="52">
        <f>IFERROR(1-_xlfn.NORM.DIST(_xlfn.NORM.INV(SUM(G4:G5), 0, 1) + 1, 0, 1, TRUE), "")</f>
        <v>0.76772724821307881</v>
      </c>
    </row>
    <row r="3" spans="1:15" ht="15.75" customHeight="1" x14ac:dyDescent="0.2">
      <c r="B3" s="5" t="s">
        <v>113</v>
      </c>
      <c r="C3" s="52">
        <f>IFERROR(_xlfn.NORM.DIST(_xlfn.NORM.INV(SUM(C4:C5), 0, 1) + 1, 0, 1, TRUE) - SUM(C4:C5), "")</f>
        <v>5.6134159912018915E-2</v>
      </c>
      <c r="D3" s="52">
        <f>IFERROR(_xlfn.NORM.DIST(_xlfn.NORM.INV(SUM(D4:D5), 0, 1) + 1, 0, 1, TRUE) - SUM(D4:D5), "")</f>
        <v>5.6134159912018915E-2</v>
      </c>
      <c r="E3" s="52">
        <f>IFERROR(_xlfn.NORM.DIST(_xlfn.NORM.INV(SUM(E4:E5), 0, 1) + 1, 0, 1, TRUE) - SUM(E4:E5), "")</f>
        <v>2.2021563114729165E-2</v>
      </c>
      <c r="F3" s="52">
        <f>IFERROR(_xlfn.NORM.DIST(_xlfn.NORM.INV(SUM(F4:F5), 0, 1) + 1, 0, 1, TRUE) - SUM(F4:F5), "")</f>
        <v>0.19059090600150297</v>
      </c>
      <c r="G3" s="52">
        <f>IFERROR(_xlfn.NORM.DIST(_xlfn.NORM.INV(SUM(G4:G5), 0, 1) + 1, 0, 1, TRUE) - SUM(G4:G5), "")</f>
        <v>0.19058097588692124</v>
      </c>
    </row>
    <row r="4" spans="1:15" ht="15.75" customHeight="1" x14ac:dyDescent="0.2">
      <c r="B4" s="5" t="s">
        <v>114</v>
      </c>
      <c r="C4" s="45">
        <v>5.5271786E-3</v>
      </c>
      <c r="D4" s="53">
        <v>5.5271786E-3</v>
      </c>
      <c r="E4" s="53">
        <v>0</v>
      </c>
      <c r="F4" s="53">
        <v>3.6424096000000003E-2</v>
      </c>
      <c r="G4" s="53">
        <v>3.7740078000000003E-2</v>
      </c>
    </row>
    <row r="5" spans="1:15" ht="15.75" customHeight="1" x14ac:dyDescent="0.2">
      <c r="B5" s="5" t="s">
        <v>115</v>
      </c>
      <c r="C5" s="45">
        <v>0</v>
      </c>
      <c r="D5" s="53">
        <v>0</v>
      </c>
      <c r="E5" s="53">
        <v>1.4058390000000001E-3</v>
      </c>
      <c r="F5" s="53">
        <v>5.2717733000000001E-3</v>
      </c>
      <c r="G5" s="53">
        <v>3.9516979000000004E-3</v>
      </c>
    </row>
    <row r="6" spans="1:15" ht="15.75" customHeight="1" x14ac:dyDescent="0.2">
      <c r="B6" s="9"/>
      <c r="C6" s="24"/>
      <c r="D6" s="24"/>
      <c r="E6" s="24"/>
      <c r="F6" s="24"/>
      <c r="G6" s="24"/>
    </row>
    <row r="7" spans="1:15" ht="15.75" customHeight="1" x14ac:dyDescent="0.2">
      <c r="B7" s="9"/>
      <c r="C7" s="24"/>
      <c r="D7" s="24"/>
      <c r="E7" s="24"/>
      <c r="F7" s="24"/>
      <c r="G7" s="24"/>
    </row>
    <row r="8" spans="1:15" ht="15.75" customHeight="1" x14ac:dyDescent="0.2">
      <c r="A8" s="3" t="s">
        <v>116</v>
      </c>
      <c r="B8" s="5" t="s">
        <v>117</v>
      </c>
      <c r="C8" s="52">
        <f>IFERROR(1-_xlfn.NORM.DIST(_xlfn.NORM.INV(SUM(C10:C11), 0, 1) + 1, 0, 1, TRUE), "")</f>
        <v>0.86844633964209028</v>
      </c>
      <c r="D8" s="52">
        <f>IFERROR(1-_xlfn.NORM.DIST(_xlfn.NORM.INV(SUM(D10:D11), 0, 1) + 1, 0, 1, TRUE), "")</f>
        <v>0.86844633964209028</v>
      </c>
      <c r="E8" s="52">
        <f>IFERROR(1-_xlfn.NORM.DIST(_xlfn.NORM.INV(SUM(E10:E11), 0, 1) + 1, 0, 1, TRUE), "")</f>
        <v>0.94854441272980083</v>
      </c>
      <c r="F8" s="52">
        <f>IFERROR(1-_xlfn.NORM.DIST(_xlfn.NORM.INV(SUM(F10:F11), 0, 1) + 1, 0, 1, TRUE), "")</f>
        <v>0.83838131374153957</v>
      </c>
      <c r="G8" s="52">
        <f>IFERROR(1-_xlfn.NORM.DIST(_xlfn.NORM.INV(SUM(G10:G11), 0, 1) + 1, 0, 1, TRUE), "")</f>
        <v>0.85944405584287498</v>
      </c>
    </row>
    <row r="9" spans="1:15" ht="15.75" customHeight="1" x14ac:dyDescent="0.2">
      <c r="B9" s="5" t="s">
        <v>118</v>
      </c>
      <c r="C9" s="52">
        <f>IFERROR(_xlfn.NORM.DIST(_xlfn.NORM.INV(SUM(C10:C11), 0, 1) + 1, 0, 1, TRUE) - SUM(C10:C11), "")</f>
        <v>0.11451167735790969</v>
      </c>
      <c r="D9" s="52">
        <f>IFERROR(_xlfn.NORM.DIST(_xlfn.NORM.INV(SUM(D10:D11), 0, 1) + 1, 0, 1, TRUE) - SUM(D10:D11), "")</f>
        <v>0.11451167735790969</v>
      </c>
      <c r="E9" s="52">
        <f>IFERROR(_xlfn.NORM.DIST(_xlfn.NORM.INV(SUM(E10:E11), 0, 1) + 1, 0, 1, TRUE) - SUM(E10:E11), "")</f>
        <v>4.7197647470199125E-2</v>
      </c>
      <c r="F9" s="52">
        <f>IFERROR(_xlfn.NORM.DIST(_xlfn.NORM.INV(SUM(F10:F11), 0, 1) + 1, 0, 1, TRUE) - SUM(F10:F11), "")</f>
        <v>0.13820327405846045</v>
      </c>
      <c r="G9" s="52">
        <f>IFERROR(_xlfn.NORM.DIST(_xlfn.NORM.INV(SUM(G10:G11), 0, 1) + 1, 0, 1, TRUE) - SUM(G10:G11), "")</f>
        <v>0.12169320112712502</v>
      </c>
    </row>
    <row r="10" spans="1:15" ht="15.75" customHeight="1" x14ac:dyDescent="0.2">
      <c r="B10" s="5" t="s">
        <v>119</v>
      </c>
      <c r="C10" s="45">
        <v>1.5226834999999999E-2</v>
      </c>
      <c r="D10" s="53">
        <v>1.5226834999999999E-2</v>
      </c>
      <c r="E10" s="53">
        <v>4.2579397999999999E-3</v>
      </c>
      <c r="F10" s="53">
        <v>1.9031348999999999E-2</v>
      </c>
      <c r="G10" s="53">
        <v>1.8356117000000002E-2</v>
      </c>
    </row>
    <row r="11" spans="1:15" ht="15.75" customHeight="1" x14ac:dyDescent="0.2">
      <c r="B11" s="5" t="s">
        <v>120</v>
      </c>
      <c r="C11" s="45">
        <v>1.8151479999999999E-3</v>
      </c>
      <c r="D11" s="53">
        <v>1.8151479999999999E-3</v>
      </c>
      <c r="E11" s="53">
        <v>0</v>
      </c>
      <c r="F11" s="53">
        <v>4.3840631999999997E-3</v>
      </c>
      <c r="G11" s="53">
        <v>5.0662603000000003E-4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">
      <c r="B14" s="11" t="s">
        <v>126</v>
      </c>
      <c r="C14" s="51">
        <v>0.11872693625</v>
      </c>
      <c r="D14" s="54">
        <v>0.10841147821200001</v>
      </c>
      <c r="E14" s="54">
        <v>0.10841147821200001</v>
      </c>
      <c r="F14" s="54">
        <v>0.15067343412</v>
      </c>
      <c r="G14" s="54">
        <v>0.15067343412</v>
      </c>
      <c r="H14" s="45">
        <v>0.247</v>
      </c>
      <c r="I14" s="55">
        <v>0.247</v>
      </c>
      <c r="J14" s="55">
        <v>0.247</v>
      </c>
      <c r="K14" s="55">
        <v>0.247</v>
      </c>
      <c r="L14" s="45">
        <v>0.14599999999999999</v>
      </c>
      <c r="M14" s="55">
        <v>0.14599999999999999</v>
      </c>
      <c r="N14" s="55">
        <v>0.14599999999999999</v>
      </c>
      <c r="O14" s="55">
        <v>0.14599999999999999</v>
      </c>
    </row>
    <row r="15" spans="1:15" ht="15.75" customHeight="1" x14ac:dyDescent="0.2">
      <c r="B15" s="11" t="s">
        <v>127</v>
      </c>
      <c r="C15" s="52">
        <f t="shared" ref="C15:O15" si="0">iron_deficiency_anaemia*C14</f>
        <v>6.5078270474457495E-2</v>
      </c>
      <c r="D15" s="52">
        <f t="shared" si="0"/>
        <v>5.9424017198256414E-2</v>
      </c>
      <c r="E15" s="52">
        <f t="shared" si="0"/>
        <v>5.9424017198256414E-2</v>
      </c>
      <c r="F15" s="52">
        <f t="shared" si="0"/>
        <v>8.2589232137932081E-2</v>
      </c>
      <c r="G15" s="52">
        <f t="shared" si="0"/>
        <v>8.2589232137932081E-2</v>
      </c>
      <c r="H15" s="52">
        <f t="shared" si="0"/>
        <v>0.13538909800000001</v>
      </c>
      <c r="I15" s="52">
        <f t="shared" si="0"/>
        <v>0.13538909800000001</v>
      </c>
      <c r="J15" s="52">
        <f t="shared" si="0"/>
        <v>0.13538909800000001</v>
      </c>
      <c r="K15" s="52">
        <f t="shared" si="0"/>
        <v>0.13538909800000001</v>
      </c>
      <c r="L15" s="52">
        <f t="shared" si="0"/>
        <v>8.0027563999999995E-2</v>
      </c>
      <c r="M15" s="52">
        <f t="shared" si="0"/>
        <v>8.0027563999999995E-2</v>
      </c>
      <c r="N15" s="52">
        <f t="shared" si="0"/>
        <v>8.0027563999999995E-2</v>
      </c>
      <c r="O15" s="52">
        <f t="shared" si="0"/>
        <v>8.0027563999999995E-2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mGJILGYwJe5AUa/MOMdKpd6gsPYFWdf2hyNQmCjYe2ugOQtDtksGiFQlrtR3zcz7GGoQNrjZL1Yy8rcG7uvTEg==" saltValue="rzAQ1q+/I7ODL07W+b7oL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">
      <c r="A2" s="3" t="s">
        <v>128</v>
      </c>
      <c r="B2" s="3" t="s">
        <v>129</v>
      </c>
      <c r="C2" s="45">
        <v>0.43854946140000001</v>
      </c>
      <c r="D2" s="53">
        <v>0.22471399</v>
      </c>
      <c r="E2" s="53">
        <v>0</v>
      </c>
      <c r="F2" s="53">
        <v>0</v>
      </c>
      <c r="G2" s="53">
        <v>0</v>
      </c>
    </row>
    <row r="3" spans="1:7" x14ac:dyDescent="0.2">
      <c r="B3" s="3" t="s">
        <v>130</v>
      </c>
      <c r="C3" s="53">
        <v>8.4647979999999998E-2</v>
      </c>
      <c r="D3" s="53">
        <v>0.14546853000000001</v>
      </c>
      <c r="E3" s="53">
        <v>0</v>
      </c>
      <c r="F3" s="53">
        <v>0</v>
      </c>
      <c r="G3" s="53">
        <v>0</v>
      </c>
    </row>
    <row r="4" spans="1:7" x14ac:dyDescent="0.2">
      <c r="B4" s="3" t="s">
        <v>131</v>
      </c>
      <c r="C4" s="53">
        <v>0.37770904999999999</v>
      </c>
      <c r="D4" s="53">
        <v>0.45987926000000001</v>
      </c>
      <c r="E4" s="53">
        <v>0.68089199066162098</v>
      </c>
      <c r="F4" s="53">
        <v>0.39779895544052102</v>
      </c>
      <c r="G4" s="53">
        <v>0</v>
      </c>
    </row>
    <row r="5" spans="1:7" x14ac:dyDescent="0.2">
      <c r="B5" s="3" t="s">
        <v>132</v>
      </c>
      <c r="C5" s="52">
        <v>9.9093484879999985E-2</v>
      </c>
      <c r="D5" s="52">
        <v>0.16993823999999999</v>
      </c>
      <c r="E5" s="52">
        <f>1-SUM(E2:E4)</f>
        <v>0.31910800933837902</v>
      </c>
      <c r="F5" s="52">
        <f>1-SUM(F2:F4)</f>
        <v>0.60220104455947898</v>
      </c>
      <c r="G5" s="52">
        <f>1-SUM(G2:G4)</f>
        <v>1</v>
      </c>
    </row>
  </sheetData>
  <sheetProtection algorithmName="SHA-512" hashValue="kFS9Sb/OzQqjlXGH5VS2lC7/I5+6e1zMoc1ocrhgHeKv3Mg7TMv7wj2pqKnwMpBF09pKTBcwRibWYj1i4xNmwQ==" saltValue="Imnv+oMXQnqt5t8wdZCehQ==" spinCount="100000" sheet="1" objects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">
      <c r="B3" s="9"/>
    </row>
    <row r="4" spans="1:11" x14ac:dyDescent="0.2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">
      <c r="B5" s="9"/>
    </row>
    <row r="6" spans="1:11" x14ac:dyDescent="0.2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Y2eGhuRk4RsGUwAnwhJ5VisAPUXQw8VOY7F3VhyexB93HAb0KVptWFSTlBr5/z5SqCdE00tUcx3u67T791pJhA==" saltValue="Gu+oz3ywRaz6zrxnE/Rl/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4</v>
      </c>
      <c r="B1" s="4" t="s">
        <v>144</v>
      </c>
    </row>
    <row r="2" spans="1:2" x14ac:dyDescent="0.2">
      <c r="A2" s="8" t="s">
        <v>145</v>
      </c>
      <c r="B2" s="41">
        <v>10</v>
      </c>
    </row>
    <row r="3" spans="1:2" x14ac:dyDescent="0.2">
      <c r="A3" s="8" t="s">
        <v>150</v>
      </c>
      <c r="B3" s="41">
        <v>10</v>
      </c>
    </row>
    <row r="4" spans="1:2" x14ac:dyDescent="0.2">
      <c r="A4" s="8" t="s">
        <v>146</v>
      </c>
      <c r="B4" s="41">
        <v>10</v>
      </c>
    </row>
    <row r="5" spans="1:2" x14ac:dyDescent="0.2">
      <c r="A5" s="8" t="s">
        <v>147</v>
      </c>
      <c r="B5" s="41">
        <v>10</v>
      </c>
    </row>
    <row r="6" spans="1:2" x14ac:dyDescent="0.2">
      <c r="A6" s="8" t="s">
        <v>148</v>
      </c>
      <c r="B6" s="41">
        <v>10</v>
      </c>
    </row>
    <row r="7" spans="1:2" x14ac:dyDescent="0.2">
      <c r="A7" s="8" t="s">
        <v>149</v>
      </c>
      <c r="B7" s="41">
        <v>10</v>
      </c>
    </row>
  </sheetData>
  <sheetProtection algorithmName="SHA-512" hashValue="pRcTD8c3ke7+jZOqL8IHIVPrrYHscCPglUB/ZTCzB+YY3b1ymdT0GZbpJhDuGUBJdnBtmh/AgqhYiEgDOTqA9w==" saltValue="iM2IU8FRyyJ4K5/I6T/fBg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" customWidth="1"/>
    <col min="2" max="2" width="19.140625" style="8" customWidth="1"/>
    <col min="3" max="3" width="13.42578125" style="8" customWidth="1"/>
    <col min="4" max="4" width="11.42578125" style="8" customWidth="1"/>
    <col min="5" max="16384" width="11.42578125" style="8"/>
  </cols>
  <sheetData>
    <row r="1" spans="1:5" x14ac:dyDescent="0.2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x14ac:dyDescent="0.2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x14ac:dyDescent="0.2">
      <c r="B3" s="32" t="s">
        <v>109</v>
      </c>
      <c r="C3" s="47"/>
      <c r="D3" s="47" t="s">
        <v>5</v>
      </c>
      <c r="E3" s="38" t="str">
        <f>IF(E$7="","",E$7)</f>
        <v/>
      </c>
    </row>
    <row r="4" spans="1:5" x14ac:dyDescent="0.2">
      <c r="B4" s="32" t="s">
        <v>96</v>
      </c>
      <c r="C4" s="47"/>
      <c r="D4" s="47" t="s">
        <v>5</v>
      </c>
      <c r="E4" s="38" t="str">
        <f>IF(E$7="","",E$7)</f>
        <v/>
      </c>
    </row>
    <row r="5" spans="1:5" x14ac:dyDescent="0.2">
      <c r="B5" s="32" t="s">
        <v>97</v>
      </c>
      <c r="C5" s="47"/>
      <c r="D5" s="47"/>
      <c r="E5" s="38" t="str">
        <f>IF(E$7="","",E$7)</f>
        <v/>
      </c>
    </row>
    <row r="6" spans="1:5" x14ac:dyDescent="0.2">
      <c r="B6" s="32" t="s">
        <v>98</v>
      </c>
      <c r="C6" s="47"/>
      <c r="D6" s="47"/>
      <c r="E6" s="38" t="str">
        <f>IF(E$7="","",E$7)</f>
        <v/>
      </c>
    </row>
    <row r="7" spans="1:5" x14ac:dyDescent="0.2">
      <c r="B7" s="32" t="s">
        <v>156</v>
      </c>
      <c r="C7" s="31"/>
      <c r="D7" s="30"/>
      <c r="E7" s="47"/>
    </row>
    <row r="9" spans="1:5" x14ac:dyDescent="0.2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x14ac:dyDescent="0.2">
      <c r="B10" s="32" t="s">
        <v>109</v>
      </c>
      <c r="C10" s="47"/>
      <c r="D10" s="47"/>
      <c r="E10" s="38" t="str">
        <f>IF(E$7="","",E$7)</f>
        <v/>
      </c>
    </row>
    <row r="11" spans="1:5" x14ac:dyDescent="0.2">
      <c r="B11" s="32" t="s">
        <v>96</v>
      </c>
      <c r="C11" s="47"/>
      <c r="D11" s="47"/>
      <c r="E11" s="38" t="str">
        <f>IF(E$7="","",E$7)</f>
        <v/>
      </c>
    </row>
    <row r="12" spans="1:5" x14ac:dyDescent="0.2">
      <c r="B12" s="32" t="s">
        <v>97</v>
      </c>
      <c r="C12" s="47"/>
      <c r="D12" s="47" t="s">
        <v>5</v>
      </c>
      <c r="E12" s="38" t="str">
        <f>IF(E$7="","",E$7)</f>
        <v/>
      </c>
    </row>
    <row r="13" spans="1:5" x14ac:dyDescent="0.2">
      <c r="B13" s="32" t="s">
        <v>98</v>
      </c>
      <c r="C13" s="47"/>
      <c r="D13" s="47" t="s">
        <v>5</v>
      </c>
      <c r="E13" s="38" t="str">
        <f>IF(E$7="","",E$7)</f>
        <v/>
      </c>
    </row>
    <row r="14" spans="1:5" x14ac:dyDescent="0.2">
      <c r="B14" s="32" t="s">
        <v>156</v>
      </c>
      <c r="C14" s="31"/>
      <c r="D14" s="30"/>
      <c r="E14" s="47"/>
    </row>
    <row r="16" spans="1:5" x14ac:dyDescent="0.2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x14ac:dyDescent="0.2">
      <c r="B17" s="32" t="s">
        <v>109</v>
      </c>
      <c r="C17" s="47"/>
      <c r="D17" s="47" t="s">
        <v>5</v>
      </c>
      <c r="E17" s="38" t="str">
        <f>IF(E$7="","",E$7)</f>
        <v/>
      </c>
    </row>
    <row r="18" spans="2:5" x14ac:dyDescent="0.2">
      <c r="B18" s="32" t="s">
        <v>96</v>
      </c>
      <c r="C18" s="47"/>
      <c r="D18" s="47" t="s">
        <v>5</v>
      </c>
      <c r="E18" s="38" t="str">
        <f>IF(E$7="","",E$7)</f>
        <v/>
      </c>
    </row>
    <row r="19" spans="2:5" x14ac:dyDescent="0.2">
      <c r="B19" s="32" t="s">
        <v>97</v>
      </c>
      <c r="C19" s="47"/>
      <c r="D19" s="47" t="s">
        <v>5</v>
      </c>
      <c r="E19" s="38" t="str">
        <f>IF(E$7="","",E$7)</f>
        <v/>
      </c>
    </row>
    <row r="20" spans="2:5" x14ac:dyDescent="0.2">
      <c r="B20" s="32" t="s">
        <v>98</v>
      </c>
      <c r="C20" s="47"/>
      <c r="D20" s="47" t="s">
        <v>5</v>
      </c>
      <c r="E20" s="38" t="str">
        <f>IF(E$7="","",E$7)</f>
        <v/>
      </c>
    </row>
    <row r="21" spans="2:5" x14ac:dyDescent="0.2">
      <c r="B21" s="32" t="s">
        <v>156</v>
      </c>
      <c r="C21" s="31"/>
      <c r="D21" s="30"/>
      <c r="E21" s="47"/>
    </row>
  </sheetData>
  <sheetProtection algorithmName="SHA-512" hashValue="tJPi0WGoZe98MPyHUaSH3fcAB7XKfNzKgMY/tr5PuRHB8UEXzc2GP7+0dO9jb+JJ0Cih3AAFKbcF5kEcZZk5Gg==" saltValue="VCXMyiNmpO5syDmnw4DDu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39" t="s">
        <v>0</v>
      </c>
      <c r="B1" s="36" t="s">
        <v>162</v>
      </c>
      <c r="C1" s="40" t="s">
        <v>6</v>
      </c>
      <c r="D1" s="40" t="s">
        <v>163</v>
      </c>
    </row>
    <row r="2" spans="1:4" x14ac:dyDescent="0.2">
      <c r="A2" s="40" t="s">
        <v>160</v>
      </c>
      <c r="B2" s="32" t="s">
        <v>161</v>
      </c>
      <c r="C2" s="32" t="s">
        <v>165</v>
      </c>
      <c r="D2" s="47"/>
    </row>
    <row r="3" spans="1:4" x14ac:dyDescent="0.2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dl8tM38QhN4A+Y0qjFQRlIFt1f/qwd3Tx5C6RChW67yqxrLYfsNOOH3OFjLN17bWpH/5Fks99AnEale3WlDHgg==" saltValue="OpvoZe/Y6akoZmyv3O+Dj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lang=fr</cp:keywords>
  <cp:lastModifiedBy>Romesh Abeysuriya</cp:lastModifiedBy>
  <dcterms:created xsi:type="dcterms:W3CDTF">2017-08-01T10:42:13Z</dcterms:created>
  <dcterms:modified xsi:type="dcterms:W3CDTF">2023-01-25T12:17:28Z</dcterms:modified>
</cp:coreProperties>
</file>