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fr\LiST countries\"/>
    </mc:Choice>
  </mc:AlternateContent>
  <xr:revisionPtr revIDLastSave="0" documentId="8_{A38DC751-BDBA-425E-84D1-46D8CF4F413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A26" i="2"/>
  <c r="A18" i="2"/>
  <c r="H11" i="2"/>
  <c r="I11" i="2" s="1"/>
  <c r="G11" i="2"/>
  <c r="I10" i="2"/>
  <c r="H10" i="2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H2" i="2"/>
  <c r="I2" i="2" s="1"/>
  <c r="G2" i="2"/>
  <c r="A2" i="2"/>
  <c r="A31" i="2" s="1"/>
  <c r="C33" i="1"/>
  <c r="C20" i="1"/>
  <c r="A3" i="2" l="1"/>
  <c r="A34" i="2"/>
  <c r="A39" i="2"/>
  <c r="A16" i="2"/>
  <c r="A24" i="2"/>
  <c r="A32" i="2"/>
  <c r="A17" i="2"/>
  <c r="A25" i="2"/>
  <c r="A33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<sst xmlns="http://schemas.openxmlformats.org/spreadsheetml/2006/main" count="2092" uniqueCount="337">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</sst>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13</v>
      </c>
      <c r="B1" s="29" t="s">
        <v>0</v>
      </c>
      <c r="C1" s="29" t="s">
        <v>66</v>
      </c>
    </row>
    <row r="2" spans="1:3" ht="15.95" customHeight="1" x14ac:dyDescent="0.2">
      <c r="A2" s="8" t="s">
        <v>14</v>
      </c>
      <c r="B2" s="29"/>
      <c r="C2" s="29"/>
    </row>
    <row r="3" spans="1:3" ht="15.95" customHeight="1" x14ac:dyDescent="0.2">
      <c r="A3" s="1"/>
      <c r="B3" s="5" t="s">
        <v>15</v>
      </c>
      <c r="C3" s="41">
        <v>2021</v>
      </c>
    </row>
    <row r="4" spans="1:3" ht="15.95" customHeight="1" x14ac:dyDescent="0.2">
      <c r="A4" s="1"/>
      <c r="B4" s="5" t="s">
        <v>16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17</v>
      </c>
    </row>
    <row r="7" spans="1:3" ht="15" customHeight="1" x14ac:dyDescent="0.2">
      <c r="B7" s="11" t="s">
        <v>18</v>
      </c>
      <c r="C7" s="43">
        <v>580425.40625</v>
      </c>
    </row>
    <row r="8" spans="1:3" ht="15" customHeight="1" x14ac:dyDescent="0.2">
      <c r="B8" s="5" t="s">
        <v>19</v>
      </c>
      <c r="C8" s="44">
        <v>1.4999999999999999E-2</v>
      </c>
    </row>
    <row r="9" spans="1:3" ht="15" customHeight="1" x14ac:dyDescent="0.2">
      <c r="B9" s="5" t="s">
        <v>20</v>
      </c>
      <c r="C9" s="45">
        <v>0.01</v>
      </c>
    </row>
    <row r="10" spans="1:3" ht="15" customHeight="1" x14ac:dyDescent="0.2">
      <c r="B10" s="5" t="s">
        <v>21</v>
      </c>
      <c r="C10" s="45">
        <v>0.89261077880859407</v>
      </c>
    </row>
    <row r="11" spans="1:3" ht="15" customHeight="1" x14ac:dyDescent="0.2">
      <c r="B11" s="5" t="s">
        <v>22</v>
      </c>
      <c r="C11" s="45">
        <v>0.97799999999999998</v>
      </c>
    </row>
    <row r="12" spans="1:3" ht="15" customHeight="1" x14ac:dyDescent="0.2">
      <c r="B12" s="5" t="s">
        <v>23</v>
      </c>
      <c r="C12" s="45">
        <v>0.92599999999999993</v>
      </c>
    </row>
    <row r="13" spans="1:3" ht="15" customHeight="1" x14ac:dyDescent="0.2">
      <c r="B13" s="5" t="s">
        <v>24</v>
      </c>
      <c r="C13" s="45">
        <v>0.11600000000000001</v>
      </c>
    </row>
    <row r="14" spans="1:3" ht="15" customHeight="1" x14ac:dyDescent="0.2">
      <c r="B14" s="8"/>
    </row>
    <row r="15" spans="1:3" ht="15" customHeight="1" x14ac:dyDescent="0.2">
      <c r="A15" s="8" t="s">
        <v>25</v>
      </c>
      <c r="B15" s="14"/>
      <c r="C15" s="3"/>
    </row>
    <row r="16" spans="1:3" ht="15" customHeight="1" x14ac:dyDescent="0.2">
      <c r="B16" s="5" t="s">
        <v>26</v>
      </c>
      <c r="C16" s="45">
        <v>0.1</v>
      </c>
    </row>
    <row r="17" spans="1:3" ht="15" customHeight="1" x14ac:dyDescent="0.2">
      <c r="B17" s="5" t="s">
        <v>27</v>
      </c>
      <c r="C17" s="45">
        <v>0.7</v>
      </c>
    </row>
    <row r="18" spans="1:3" ht="15" customHeight="1" x14ac:dyDescent="0.2">
      <c r="B18" s="5" t="s">
        <v>28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30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31</v>
      </c>
    </row>
    <row r="23" spans="1:3" ht="15" customHeight="1" x14ac:dyDescent="0.2">
      <c r="B23" s="15" t="s">
        <v>32</v>
      </c>
      <c r="C23" s="45">
        <v>0.13220000000000001</v>
      </c>
    </row>
    <row r="24" spans="1:3" ht="15" customHeight="1" x14ac:dyDescent="0.2">
      <c r="B24" s="15" t="s">
        <v>33</v>
      </c>
      <c r="C24" s="45">
        <v>0.57689999999999997</v>
      </c>
    </row>
    <row r="25" spans="1:3" ht="15" customHeight="1" x14ac:dyDescent="0.2">
      <c r="B25" s="15" t="s">
        <v>34</v>
      </c>
      <c r="C25" s="45">
        <v>0.27529999999999999</v>
      </c>
    </row>
    <row r="26" spans="1:3" ht="15" customHeight="1" x14ac:dyDescent="0.2">
      <c r="B26" s="15" t="s">
        <v>35</v>
      </c>
      <c r="C26" s="45">
        <v>1.5599999999999999E-2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36</v>
      </c>
      <c r="B28" s="15"/>
      <c r="C28" s="15"/>
    </row>
    <row r="29" spans="1:3" ht="14.25" customHeight="1" x14ac:dyDescent="0.2">
      <c r="B29" s="25" t="s">
        <v>37</v>
      </c>
      <c r="C29" s="45">
        <v>0.35675533525383901</v>
      </c>
    </row>
    <row r="30" spans="1:3" ht="14.25" customHeight="1" x14ac:dyDescent="0.2">
      <c r="B30" s="25" t="s">
        <v>38</v>
      </c>
      <c r="C30" s="99">
        <v>6.5910586704521698E-2</v>
      </c>
    </row>
    <row r="31" spans="1:3" ht="14.25" customHeight="1" x14ac:dyDescent="0.2">
      <c r="B31" s="25" t="s">
        <v>39</v>
      </c>
      <c r="C31" s="99">
        <v>9.262041217609189E-2</v>
      </c>
    </row>
    <row r="32" spans="1:3" ht="14.25" customHeight="1" x14ac:dyDescent="0.2">
      <c r="B32" s="25" t="s">
        <v>40</v>
      </c>
      <c r="C32" s="99">
        <v>0.48471366586554798</v>
      </c>
    </row>
    <row r="33" spans="1:5" ht="13.15" customHeight="1" x14ac:dyDescent="0.2">
      <c r="B33" s="27" t="s">
        <v>41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42</v>
      </c>
    </row>
    <row r="36" spans="1:5" ht="15" customHeight="1" x14ac:dyDescent="0.2">
      <c r="A36" s="8" t="s">
        <v>43</v>
      </c>
      <c r="B36" s="5"/>
    </row>
    <row r="37" spans="1:5" ht="15" customHeight="1" x14ac:dyDescent="0.2">
      <c r="B37" s="11" t="s">
        <v>44</v>
      </c>
      <c r="C37" s="43">
        <v>2.18107122689293</v>
      </c>
    </row>
    <row r="38" spans="1:5" ht="15" customHeight="1" x14ac:dyDescent="0.2">
      <c r="B38" s="11" t="s">
        <v>45</v>
      </c>
      <c r="C38" s="43">
        <v>3.8098974413656501</v>
      </c>
      <c r="D38" s="12"/>
      <c r="E38" s="13"/>
    </row>
    <row r="39" spans="1:5" ht="15" customHeight="1" x14ac:dyDescent="0.2">
      <c r="B39" s="11" t="s">
        <v>46</v>
      </c>
      <c r="C39" s="43">
        <v>5.11944230976626</v>
      </c>
      <c r="D39" s="12"/>
      <c r="E39" s="12"/>
    </row>
    <row r="40" spans="1:5" ht="15" customHeight="1" x14ac:dyDescent="0.2">
      <c r="B40" s="11" t="s">
        <v>47</v>
      </c>
      <c r="C40" s="100">
        <v>0.36</v>
      </c>
    </row>
    <row r="41" spans="1:5" ht="15" customHeight="1" x14ac:dyDescent="0.2">
      <c r="B41" s="11" t="s">
        <v>48</v>
      </c>
      <c r="C41" s="45">
        <v>0.12</v>
      </c>
    </row>
    <row r="42" spans="1:5" ht="15" customHeight="1" x14ac:dyDescent="0.2">
      <c r="B42" s="11" t="s">
        <v>49</v>
      </c>
      <c r="C42" s="43">
        <v>6.9031318329999998</v>
      </c>
    </row>
    <row r="43" spans="1:5" ht="15.75" customHeight="1" x14ac:dyDescent="0.2">
      <c r="D43" s="12"/>
    </row>
    <row r="44" spans="1:5" ht="15.75" customHeight="1" x14ac:dyDescent="0.2">
      <c r="A44" s="8" t="s">
        <v>50</v>
      </c>
      <c r="D44" s="12"/>
    </row>
    <row r="45" spans="1:5" ht="15.75" customHeight="1" x14ac:dyDescent="0.2">
      <c r="B45" s="11" t="s">
        <v>51</v>
      </c>
      <c r="C45" s="45">
        <v>1.3273099999999999E-2</v>
      </c>
      <c r="D45" s="12"/>
    </row>
    <row r="46" spans="1:5" ht="15.75" customHeight="1" x14ac:dyDescent="0.2">
      <c r="B46" s="11" t="s">
        <v>52</v>
      </c>
      <c r="C46" s="45">
        <v>5.0285570000000002E-2</v>
      </c>
      <c r="D46" s="12"/>
    </row>
    <row r="47" spans="1:5" ht="15.75" customHeight="1" x14ac:dyDescent="0.2">
      <c r="B47" s="11" t="s">
        <v>53</v>
      </c>
      <c r="C47" s="45">
        <v>7.0704400000000001E-2</v>
      </c>
      <c r="D47" s="12"/>
      <c r="E47" s="13"/>
    </row>
    <row r="48" spans="1:5" ht="15" customHeight="1" x14ac:dyDescent="0.2">
      <c r="B48" s="11" t="s">
        <v>54</v>
      </c>
      <c r="C48" s="46">
        <v>0.86573693000000007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55</v>
      </c>
      <c r="D50" s="12"/>
    </row>
    <row r="51" spans="1:4" ht="15.75" customHeight="1" x14ac:dyDescent="0.2">
      <c r="B51" s="11" t="s">
        <v>56</v>
      </c>
      <c r="C51" s="100">
        <v>3.2</v>
      </c>
      <c r="D51" s="12"/>
    </row>
    <row r="52" spans="1:4" ht="15" customHeight="1" x14ac:dyDescent="0.2">
      <c r="B52" s="11" t="s">
        <v>57</v>
      </c>
      <c r="C52" s="100">
        <v>3.2</v>
      </c>
    </row>
    <row r="53" spans="1:4" ht="15.75" customHeight="1" x14ac:dyDescent="0.2">
      <c r="B53" s="11" t="s">
        <v>58</v>
      </c>
      <c r="C53" s="100">
        <v>3.2</v>
      </c>
    </row>
    <row r="54" spans="1:4" ht="15.75" customHeight="1" x14ac:dyDescent="0.2">
      <c r="B54" s="11" t="s">
        <v>59</v>
      </c>
      <c r="C54" s="100">
        <v>3.2</v>
      </c>
    </row>
    <row r="55" spans="1:4" ht="15.75" customHeight="1" x14ac:dyDescent="0.2">
      <c r="B55" s="11" t="s">
        <v>60</v>
      </c>
      <c r="C55" s="100">
        <v>3.2</v>
      </c>
    </row>
    <row r="57" spans="1:4" ht="15.75" customHeight="1" x14ac:dyDescent="0.2">
      <c r="A57" s="8" t="s">
        <v>61</v>
      </c>
    </row>
    <row r="58" spans="1:4" ht="15.75" customHeight="1" x14ac:dyDescent="0.2">
      <c r="B58" s="5" t="s">
        <v>62</v>
      </c>
      <c r="C58" s="45">
        <v>1.9375E-2</v>
      </c>
    </row>
    <row r="59" spans="1:4" ht="15.75" customHeight="1" x14ac:dyDescent="0.2">
      <c r="B59" s="11" t="s">
        <v>63</v>
      </c>
      <c r="C59" s="45">
        <v>0.57630200000000009</v>
      </c>
    </row>
    <row r="60" spans="1:4" ht="15.75" customHeight="1" x14ac:dyDescent="0.2">
      <c r="B60" s="11" t="s">
        <v>64</v>
      </c>
      <c r="C60" s="45">
        <v>4.5999999999999999E-2</v>
      </c>
    </row>
    <row r="61" spans="1:4" ht="15.75" customHeight="1" x14ac:dyDescent="0.2">
      <c r="B61" s="11" t="s">
        <v>65</v>
      </c>
      <c r="C61" s="45">
        <v>1.4E-2</v>
      </c>
    </row>
    <row r="62" spans="1:4" ht="15.75" customHeight="1" x14ac:dyDescent="0.2">
      <c r="B62" s="11" t="s">
        <v>67</v>
      </c>
      <c r="C62" s="44">
        <v>5.26355739999999E-2</v>
      </c>
    </row>
    <row r="63" spans="1:4" ht="15.75" customHeight="1" x14ac:dyDescent="0.2">
      <c r="A63" s="4"/>
    </row>
  </sheetData>
  <sheetProtection algorithmName="SHA-512" hashValue="6C+xTJTbCZSnL2zyZnkdhDmScdSnaAs5bvv6EroGFklmXQ8wAZYV3VZH5IyeHMyQeP8FlMG4c6uUJactVJCe6Q==" saltValue="J8ylGSAVhHYSA8fHWw3GH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">
      <c r="A2" s="5" t="s">
        <v>168</v>
      </c>
      <c r="B2" s="45">
        <v>0.61442261917344998</v>
      </c>
      <c r="C2" s="98">
        <v>0.95</v>
      </c>
      <c r="D2" s="56">
        <v>83.013851094978818</v>
      </c>
      <c r="E2" s="56" t="s">
        <v>201</v>
      </c>
      <c r="F2" s="98">
        <v>1</v>
      </c>
      <c r="G2" s="98">
        <v>1</v>
      </c>
    </row>
    <row r="3" spans="1:7" ht="15.75" customHeight="1" x14ac:dyDescent="0.2">
      <c r="A3" s="5" t="s">
        <v>169</v>
      </c>
      <c r="B3" s="45">
        <v>0</v>
      </c>
      <c r="C3" s="98">
        <v>0.95</v>
      </c>
      <c r="D3" s="56">
        <v>40.440126307838547</v>
      </c>
      <c r="E3" s="56" t="s">
        <v>201</v>
      </c>
      <c r="F3" s="98">
        <v>1</v>
      </c>
      <c r="G3" s="98">
        <v>1</v>
      </c>
    </row>
    <row r="4" spans="1:7" ht="15.75" customHeight="1" x14ac:dyDescent="0.2">
      <c r="A4" s="5" t="s">
        <v>170</v>
      </c>
      <c r="B4" s="98">
        <v>0</v>
      </c>
      <c r="C4" s="98">
        <v>0.95</v>
      </c>
      <c r="D4" s="56">
        <v>806.1</v>
      </c>
      <c r="E4" s="56" t="s">
        <v>201</v>
      </c>
      <c r="F4" s="98">
        <v>1</v>
      </c>
      <c r="G4" s="98">
        <v>1</v>
      </c>
    </row>
    <row r="5" spans="1:7" ht="15.75" customHeight="1" x14ac:dyDescent="0.2">
      <c r="A5" s="5" t="s">
        <v>171</v>
      </c>
      <c r="B5" s="98">
        <v>0</v>
      </c>
      <c r="C5" s="98">
        <v>0.95</v>
      </c>
      <c r="D5" s="56">
        <v>9.31585037151752</v>
      </c>
      <c r="E5" s="56" t="s">
        <v>201</v>
      </c>
      <c r="F5" s="98">
        <v>1</v>
      </c>
      <c r="G5" s="98">
        <v>1</v>
      </c>
    </row>
    <row r="6" spans="1:7" ht="15.75" customHeight="1" x14ac:dyDescent="0.2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">
      <c r="A10" s="11" t="s">
        <v>176</v>
      </c>
      <c r="B10" s="45">
        <v>0.19039542860440001</v>
      </c>
      <c r="C10" s="98">
        <v>0.95</v>
      </c>
      <c r="D10" s="56">
        <v>13.57242575163446</v>
      </c>
      <c r="E10" s="56" t="s">
        <v>201</v>
      </c>
      <c r="F10" s="98">
        <v>1</v>
      </c>
      <c r="G10" s="98">
        <v>1</v>
      </c>
    </row>
    <row r="11" spans="1:7" ht="15.75" customHeight="1" x14ac:dyDescent="0.2">
      <c r="A11" s="11" t="s">
        <v>177</v>
      </c>
      <c r="B11" s="98">
        <v>0.19039542860440001</v>
      </c>
      <c r="C11" s="98">
        <v>0.95</v>
      </c>
      <c r="D11" s="56">
        <v>13.57242575163446</v>
      </c>
      <c r="E11" s="56" t="s">
        <v>201</v>
      </c>
      <c r="F11" s="98">
        <v>1</v>
      </c>
      <c r="G11" s="98">
        <v>1</v>
      </c>
    </row>
    <row r="12" spans="1:7" ht="15.75" customHeight="1" x14ac:dyDescent="0.2">
      <c r="A12" s="11" t="s">
        <v>178</v>
      </c>
      <c r="B12" s="98">
        <v>0.19039542860440001</v>
      </c>
      <c r="C12" s="98">
        <v>0.95</v>
      </c>
      <c r="D12" s="56">
        <v>13.57242575163446</v>
      </c>
      <c r="E12" s="56" t="s">
        <v>201</v>
      </c>
      <c r="F12" s="98">
        <v>1</v>
      </c>
      <c r="G12" s="98">
        <v>1</v>
      </c>
    </row>
    <row r="13" spans="1:7" ht="15.75" customHeight="1" x14ac:dyDescent="0.2">
      <c r="A13" s="11" t="s">
        <v>179</v>
      </c>
      <c r="B13" s="98">
        <v>0.19039542860440001</v>
      </c>
      <c r="C13" s="98">
        <v>0.95</v>
      </c>
      <c r="D13" s="56">
        <v>13.57242575163446</v>
      </c>
      <c r="E13" s="56" t="s">
        <v>201</v>
      </c>
      <c r="F13" s="98">
        <v>1</v>
      </c>
      <c r="G13" s="98">
        <v>1</v>
      </c>
    </row>
    <row r="14" spans="1:7" ht="15.75" customHeight="1" x14ac:dyDescent="0.2">
      <c r="A14" s="5" t="s">
        <v>180</v>
      </c>
      <c r="B14" s="45">
        <v>0.19039542860440001</v>
      </c>
      <c r="C14" s="98">
        <v>0.95</v>
      </c>
      <c r="D14" s="56">
        <v>13.57242575163446</v>
      </c>
      <c r="E14" s="56" t="s">
        <v>201</v>
      </c>
      <c r="F14" s="98">
        <v>1</v>
      </c>
      <c r="G14" s="98">
        <v>1</v>
      </c>
    </row>
    <row r="15" spans="1:7" ht="15.75" customHeight="1" x14ac:dyDescent="0.2">
      <c r="A15" s="5" t="s">
        <v>181</v>
      </c>
      <c r="B15" s="98">
        <v>0.19039542860440001</v>
      </c>
      <c r="C15" s="98">
        <v>0.95</v>
      </c>
      <c r="D15" s="56">
        <v>13.57242575163446</v>
      </c>
      <c r="E15" s="56" t="s">
        <v>201</v>
      </c>
      <c r="F15" s="98">
        <v>1</v>
      </c>
      <c r="G15" s="98">
        <v>1</v>
      </c>
    </row>
    <row r="16" spans="1:7" ht="15.75" customHeight="1" x14ac:dyDescent="0.2">
      <c r="A16" s="5" t="s">
        <v>182</v>
      </c>
      <c r="B16" s="45">
        <v>0</v>
      </c>
      <c r="C16" s="98">
        <v>0.95</v>
      </c>
      <c r="D16" s="56">
        <v>1.27919155152981</v>
      </c>
      <c r="E16" s="56" t="s">
        <v>201</v>
      </c>
      <c r="F16" s="98">
        <v>1</v>
      </c>
      <c r="G16" s="98">
        <v>1</v>
      </c>
    </row>
    <row r="17" spans="1:7" ht="15.75" customHeight="1" x14ac:dyDescent="0.2">
      <c r="A17" s="5" t="s">
        <v>183</v>
      </c>
      <c r="B17" s="98">
        <v>0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5" customHeight="1" x14ac:dyDescent="0.2">
      <c r="A18" s="5" t="s">
        <v>157</v>
      </c>
      <c r="B18" s="98">
        <v>0</v>
      </c>
      <c r="C18" s="98">
        <v>0.95</v>
      </c>
      <c r="D18" s="56">
        <v>18.465600261324941</v>
      </c>
      <c r="E18" s="56" t="s">
        <v>201</v>
      </c>
      <c r="F18" s="98">
        <v>1</v>
      </c>
      <c r="G18" s="98">
        <v>1</v>
      </c>
    </row>
    <row r="19" spans="1:7" ht="15.75" customHeight="1" x14ac:dyDescent="0.2">
      <c r="A19" s="5" t="s">
        <v>158</v>
      </c>
      <c r="B19" s="98">
        <v>0</v>
      </c>
      <c r="C19" s="98">
        <v>0.95</v>
      </c>
      <c r="D19" s="56">
        <v>18.465600261324941</v>
      </c>
      <c r="E19" s="56" t="s">
        <v>201</v>
      </c>
      <c r="F19" s="98">
        <v>1</v>
      </c>
      <c r="G19" s="98">
        <v>1</v>
      </c>
    </row>
    <row r="20" spans="1:7" ht="15.75" customHeight="1" x14ac:dyDescent="0.2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">
      <c r="A21" s="5" t="s">
        <v>184</v>
      </c>
      <c r="B21" s="45">
        <v>0.99809318540000003</v>
      </c>
      <c r="C21" s="98">
        <v>0.95</v>
      </c>
      <c r="D21" s="56">
        <v>143.79383063706061</v>
      </c>
      <c r="E21" s="56" t="s">
        <v>201</v>
      </c>
      <c r="F21" s="98">
        <v>1</v>
      </c>
      <c r="G21" s="98">
        <v>1</v>
      </c>
    </row>
    <row r="22" spans="1:7" ht="15.75" customHeight="1" x14ac:dyDescent="0.2">
      <c r="A22" s="5" t="s">
        <v>185</v>
      </c>
      <c r="B22" s="98">
        <v>0</v>
      </c>
      <c r="C22" s="98">
        <v>0.95</v>
      </c>
      <c r="D22" s="56">
        <v>23.715420771638289</v>
      </c>
      <c r="E22" s="56" t="s">
        <v>201</v>
      </c>
      <c r="F22" s="98">
        <v>1</v>
      </c>
      <c r="G22" s="98">
        <v>1</v>
      </c>
    </row>
    <row r="23" spans="1:7" ht="15.75" customHeight="1" x14ac:dyDescent="0.2">
      <c r="A23" s="5" t="s">
        <v>186</v>
      </c>
      <c r="B23" s="98">
        <v>0</v>
      </c>
      <c r="C23" s="98">
        <v>0.95</v>
      </c>
      <c r="D23" s="56">
        <v>4.6294916046252768</v>
      </c>
      <c r="E23" s="56" t="s">
        <v>201</v>
      </c>
      <c r="F23" s="98">
        <v>1</v>
      </c>
      <c r="G23" s="98">
        <v>1</v>
      </c>
    </row>
    <row r="24" spans="1:7" ht="15.75" customHeight="1" x14ac:dyDescent="0.2">
      <c r="A24" s="5" t="s">
        <v>187</v>
      </c>
      <c r="B24" s="45">
        <v>0.25229699731222699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">
      <c r="A27" s="5" t="s">
        <v>190</v>
      </c>
      <c r="B27" s="45">
        <v>0.14849654167137899</v>
      </c>
      <c r="C27" s="98">
        <v>0.95</v>
      </c>
      <c r="D27" s="56">
        <v>19.135548002264301</v>
      </c>
      <c r="E27" s="56" t="s">
        <v>201</v>
      </c>
      <c r="F27" s="98">
        <v>1</v>
      </c>
      <c r="G27" s="98">
        <v>1</v>
      </c>
    </row>
    <row r="28" spans="1:7" ht="15.75" customHeight="1" x14ac:dyDescent="0.2">
      <c r="A28" s="5" t="s">
        <v>191</v>
      </c>
      <c r="B28" s="45">
        <v>0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">
      <c r="A29" s="5" t="s">
        <v>192</v>
      </c>
      <c r="B29" s="45">
        <v>0.92810241763148293</v>
      </c>
      <c r="C29" s="98">
        <v>0.95</v>
      </c>
      <c r="D29" s="56">
        <v>170.67126179613081</v>
      </c>
      <c r="E29" s="56" t="s">
        <v>201</v>
      </c>
      <c r="F29" s="98">
        <v>1</v>
      </c>
      <c r="G29" s="98">
        <v>1</v>
      </c>
    </row>
    <row r="30" spans="1:7" ht="15.75" customHeight="1" x14ac:dyDescent="0.2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">
      <c r="A31" s="5" t="s">
        <v>161</v>
      </c>
      <c r="B31" s="45">
        <v>0</v>
      </c>
      <c r="C31" s="98">
        <v>0.95</v>
      </c>
      <c r="D31" s="56">
        <v>1.646089855331895</v>
      </c>
      <c r="E31" s="56" t="s">
        <v>201</v>
      </c>
      <c r="F31" s="98">
        <v>1</v>
      </c>
      <c r="G31" s="98">
        <v>1</v>
      </c>
    </row>
    <row r="32" spans="1:7" ht="15.75" customHeight="1" x14ac:dyDescent="0.2">
      <c r="A32" s="5" t="s">
        <v>193</v>
      </c>
      <c r="B32" s="45">
        <v>8.3532218930000013E-2</v>
      </c>
      <c r="C32" s="98">
        <v>0.95</v>
      </c>
      <c r="D32" s="56">
        <v>2.8042389349532271</v>
      </c>
      <c r="E32" s="56" t="s">
        <v>201</v>
      </c>
      <c r="F32" s="98">
        <v>1</v>
      </c>
      <c r="G32" s="98">
        <v>1</v>
      </c>
    </row>
    <row r="33" spans="1:7" ht="15.75" customHeight="1" x14ac:dyDescent="0.2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">
      <c r="A34" s="5" t="s">
        <v>195</v>
      </c>
      <c r="B34" s="45">
        <v>0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">
      <c r="A36" s="5" t="s">
        <v>197</v>
      </c>
      <c r="B36" s="45">
        <v>0.87967544559999988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">
      <c r="A37" s="5" t="s">
        <v>198</v>
      </c>
      <c r="B37" s="45">
        <v>0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">
      <c r="A38" s="5" t="s">
        <v>199</v>
      </c>
      <c r="B38" s="45">
        <v>0</v>
      </c>
      <c r="C38" s="98">
        <v>0.95</v>
      </c>
      <c r="D38" s="56">
        <v>1.831778577435033</v>
      </c>
      <c r="E38" s="56" t="s">
        <v>201</v>
      </c>
      <c r="F38" s="98">
        <v>1</v>
      </c>
      <c r="G38" s="98">
        <v>1</v>
      </c>
    </row>
    <row r="39" spans="1:7" ht="15.75" customHeight="1" x14ac:dyDescent="0.2">
      <c r="A39" s="5" t="s">
        <v>200</v>
      </c>
      <c r="B39" s="45">
        <v>0.79504646007632607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g3rtSC4swJGfVFDZAS9R3kzWm/2eo8EkWc8paK6JIe0e+EG2eK0svGZiOghVy2wsKkjWusKrrVzmzIZ7NdE5Q==" saltValue="/K84jXDC8LCR9WCuf9UW3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160</v>
      </c>
      <c r="B1" s="4" t="s">
        <v>206</v>
      </c>
      <c r="C1" s="4" t="s">
        <v>207</v>
      </c>
    </row>
    <row r="2" spans="1:3" x14ac:dyDescent="0.2">
      <c r="A2" s="57" t="s">
        <v>180</v>
      </c>
      <c r="B2" s="47" t="s">
        <v>190</v>
      </c>
      <c r="C2" s="47"/>
    </row>
    <row r="3" spans="1:3" x14ac:dyDescent="0.2">
      <c r="A3" s="57" t="s">
        <v>181</v>
      </c>
      <c r="B3" s="47" t="s">
        <v>190</v>
      </c>
      <c r="C3" s="47"/>
    </row>
    <row r="4" spans="1:3" x14ac:dyDescent="0.2">
      <c r="A4" s="57" t="s">
        <v>192</v>
      </c>
      <c r="B4" s="47" t="s">
        <v>185</v>
      </c>
      <c r="C4" s="47"/>
    </row>
    <row r="5" spans="1:3" x14ac:dyDescent="0.2">
      <c r="A5" s="57" t="s">
        <v>189</v>
      </c>
      <c r="B5" s="47" t="s">
        <v>185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pS+E4P/P4Qj5tapmI3jl8J6pZIijsfXuP98dgd05mCG3AFW2MvKZokIqldahFgaNYyYo08jhtqeETcfhFVmrog==" saltValue="jcv159Us2ES9gsxyIL9pV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160</v>
      </c>
    </row>
    <row r="2" spans="1:1" x14ac:dyDescent="0.2">
      <c r="A2" s="33" t="s">
        <v>172</v>
      </c>
    </row>
    <row r="3" spans="1:1" x14ac:dyDescent="0.2">
      <c r="A3" s="33" t="s">
        <v>182</v>
      </c>
    </row>
    <row r="4" spans="1:1" x14ac:dyDescent="0.2">
      <c r="A4" s="33" t="s">
        <v>186</v>
      </c>
    </row>
    <row r="5" spans="1:1" x14ac:dyDescent="0.2">
      <c r="A5" s="33" t="s">
        <v>194</v>
      </c>
    </row>
    <row r="6" spans="1:1" x14ac:dyDescent="0.2">
      <c r="A6" s="33" t="s">
        <v>195</v>
      </c>
    </row>
    <row r="7" spans="1:1" x14ac:dyDescent="0.2">
      <c r="A7" s="33" t="s">
        <v>196</v>
      </c>
    </row>
    <row r="8" spans="1:1" x14ac:dyDescent="0.2">
      <c r="A8" s="33" t="s">
        <v>197</v>
      </c>
    </row>
    <row r="9" spans="1:1" x14ac:dyDescent="0.2">
      <c r="A9" s="33" t="s">
        <v>198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TeE2Po1kl045U4rad5HP8ROwLV3PgInIvUuUPXCu5U2gvjkfcTOZuIOahqlb0sk54noBlDE8TxPSRaGvk/Nd/Q==" saltValue="juCv/rzhzeYG0LwJEjNkV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">
      <c r="A3" s="3" t="s">
        <v>209</v>
      </c>
      <c r="B3" s="21">
        <f>frac_mam_1month * 2.6</f>
        <v>5.4489260800000001E-2</v>
      </c>
      <c r="C3" s="21">
        <f>frac_mam_1_5months * 2.6</f>
        <v>5.4489260800000001E-2</v>
      </c>
      <c r="D3" s="21">
        <f>frac_mam_6_11months * 2.6</f>
        <v>4.3045386800000002E-2</v>
      </c>
      <c r="E3" s="21">
        <f>frac_mam_12_23months * 2.6</f>
        <v>4.4517075199999999E-2</v>
      </c>
      <c r="F3" s="21">
        <f>frac_mam_24_59months * 2.6</f>
        <v>3.0661542600000001E-2</v>
      </c>
    </row>
    <row r="4" spans="1:6" ht="15.75" customHeight="1" x14ac:dyDescent="0.2">
      <c r="A4" s="3" t="s">
        <v>208</v>
      </c>
      <c r="B4" s="21">
        <f>frac_sam_1month * 2.6</f>
        <v>6.0656746800000001E-2</v>
      </c>
      <c r="C4" s="21">
        <f>frac_sam_1_5months * 2.6</f>
        <v>6.0656746800000001E-2</v>
      </c>
      <c r="D4" s="21">
        <f>frac_sam_6_11months * 2.6</f>
        <v>1.811097444E-2</v>
      </c>
      <c r="E4" s="21">
        <f>frac_sam_12_23months * 2.6</f>
        <v>7.9992725800000011E-3</v>
      </c>
      <c r="F4" s="21">
        <f>frac_sam_24_59months * 2.6</f>
        <v>1.3030128019999997E-2</v>
      </c>
    </row>
  </sheetData>
  <sheetProtection algorithmName="SHA-512" hashValue="+1vsIuhCWzjDuiFOuEbpSAWrHIJKP8e4/D0Rcim9MZrG/eduMCZGHL/Q5YMH2NPeAdb6+3ICYlf5HM8IeR/HFw==" saltValue="3mwQ4YMLU+7crsfE5KaIB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">
      <c r="A2" s="4" t="s">
        <v>86</v>
      </c>
      <c r="B2" s="5" t="s">
        <v>170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185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192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205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161</v>
      </c>
      <c r="C10" s="60">
        <v>0</v>
      </c>
      <c r="D10" s="60">
        <f>IF(ISBLANK(comm_deliv), frac_children_health_facility,1)</f>
        <v>0.92599999999999993</v>
      </c>
      <c r="E10" s="60">
        <f>IF(ISBLANK(comm_deliv), frac_children_health_facility,1)</f>
        <v>0.92599999999999993</v>
      </c>
      <c r="F10" s="60">
        <f>IF(ISBLANK(comm_deliv), frac_children_health_facility,1)</f>
        <v>0.92599999999999993</v>
      </c>
      <c r="G10" s="60">
        <f>IF(ISBLANK(comm_deliv), frac_children_health_facility,1)</f>
        <v>0.92599999999999993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0.97799999999999998</v>
      </c>
      <c r="I18" s="60">
        <f>frac_PW_health_facility</f>
        <v>0.97799999999999998</v>
      </c>
      <c r="J18" s="60">
        <f>frac_PW_health_facility</f>
        <v>0.97799999999999998</v>
      </c>
      <c r="K18" s="60">
        <f>frac_PW_health_facility</f>
        <v>0.97799999999999998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0.11600000000000001</v>
      </c>
      <c r="M24" s="60">
        <f>famplan_unmet_need</f>
        <v>0.11600000000000001</v>
      </c>
      <c r="N24" s="60">
        <f>famplan_unmet_need</f>
        <v>0.11600000000000001</v>
      </c>
      <c r="O24" s="60">
        <f>famplan_unmet_need</f>
        <v>0.11600000000000001</v>
      </c>
    </row>
    <row r="25" spans="1:15" ht="15.75" customHeight="1" x14ac:dyDescent="0.2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5.2958994430541827E-2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2.2696711898803641E-2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3.1733514862060448E-2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0.89261077880859407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3XRvSFTArYjz5PX0lN3kT62pYPbblwPBg0mA2xxWwdxphvMzfx971QyGNS9ApczkAdQyiHA8yBKD9hbXrrHXEw==" saltValue="N29AYaPTxwAhx/qRAwgX2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201</v>
      </c>
    </row>
    <row r="2" spans="1:1" x14ac:dyDescent="0.2">
      <c r="A2" s="8" t="s">
        <v>212</v>
      </c>
    </row>
    <row r="3" spans="1:1" x14ac:dyDescent="0.2">
      <c r="A3" s="8" t="s">
        <v>213</v>
      </c>
    </row>
    <row r="4" spans="1:1" x14ac:dyDescent="0.2">
      <c r="A4" s="8" t="s">
        <v>214</v>
      </c>
    </row>
  </sheetData>
  <sheetProtection algorithmName="SHA-512" hashValue="t+KPy5X0rOgNsh9gUONrRgzKv1kJU7lR7i+IWMgPxk35lqvoY8FcNMROhYxNs+gax8luCHijCWz86SUu30wm9A==" saltValue="mhIFtSDkZ5YTNYpsqIDO/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3.9" customHeight="1" x14ac:dyDescent="0.2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xlcYLARRzb2tz73CvuV7qByS8NpRYxfuxxzARd4b6IyqxlZPpr+T5Jjpb7bIAjUBnbl3ys6lKS5PflBFbW9iJw==" saltValue="3zkOtYE0aIPy6ngNzEWAc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TKvZmWyOlCmwdC5LxAKN8EgmB805FNQohc+sBgh+yLlLfVHyFDGJYGUm5cvC01Yy2tX+T3cfMzdWCL+qqjwoJg==" saltValue="SqmzJvpMHc7C8dQ5zofrE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5xJ5CVCp0bN0lQrBmMQsdf9H6U2uUVNQT56h8JwF2SaEwZ22e8YIOhYppvRwJFdTvrdedEObn7A5LaCrKU6HEw==" saltValue="Q1zOFV7YkSsI4zT3PvQ7U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x14ac:dyDescent="0.2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LbHzI/1u/nqSqq146Sj11E28kUwvn1EC8qLVqw8gag7zZOMnir6+oLm6x0bAeRPLx0XT4Kl7uDIy8QeUFdreMQ==" saltValue="l8A1LyTZlgMk/6TTtBpLj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">
      <c r="A2" s="5">
        <f>start_year</f>
        <v>2021</v>
      </c>
      <c r="B2" s="49">
        <v>118606.39999999999</v>
      </c>
      <c r="C2" s="49">
        <v>294000</v>
      </c>
      <c r="D2" s="49">
        <v>668000</v>
      </c>
      <c r="E2" s="49">
        <v>746000</v>
      </c>
      <c r="F2" s="49">
        <v>783000</v>
      </c>
      <c r="G2" s="17">
        <f t="shared" ref="G2:G11" si="0">C2+D2+E2+F2</f>
        <v>2491000</v>
      </c>
      <c r="H2" s="17">
        <f t="shared" ref="H2:H11" si="1">(B2 + stillbirth*B2/(1000-stillbirth))/(1-abortion)</f>
        <v>135716.87145562045</v>
      </c>
      <c r="I2" s="17">
        <f t="shared" ref="I2:I11" si="2">G2-H2</f>
        <v>2355283.1285443795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117389.1168</v>
      </c>
      <c r="C3" s="50">
        <v>287000</v>
      </c>
      <c r="D3" s="50">
        <v>656000</v>
      </c>
      <c r="E3" s="50">
        <v>751000</v>
      </c>
      <c r="F3" s="50">
        <v>742000</v>
      </c>
      <c r="G3" s="17">
        <f t="shared" si="0"/>
        <v>2436000</v>
      </c>
      <c r="H3" s="17">
        <f t="shared" si="1"/>
        <v>134323.97977709817</v>
      </c>
      <c r="I3" s="17">
        <f t="shared" si="2"/>
        <v>2301676.0202229018</v>
      </c>
    </row>
    <row r="4" spans="1:9" ht="15.75" customHeight="1" x14ac:dyDescent="0.2">
      <c r="A4" s="5">
        <f t="shared" si="3"/>
        <v>2023</v>
      </c>
      <c r="B4" s="49">
        <v>116170.9584</v>
      </c>
      <c r="C4" s="50">
        <v>282000</v>
      </c>
      <c r="D4" s="50">
        <v>645000</v>
      </c>
      <c r="E4" s="50">
        <v>752000</v>
      </c>
      <c r="F4" s="50">
        <v>705000</v>
      </c>
      <c r="G4" s="17">
        <f t="shared" si="0"/>
        <v>2384000</v>
      </c>
      <c r="H4" s="17">
        <f t="shared" si="1"/>
        <v>132930.08663992022</v>
      </c>
      <c r="I4" s="17">
        <f t="shared" si="2"/>
        <v>2251069.9133600798</v>
      </c>
    </row>
    <row r="5" spans="1:9" ht="15.75" customHeight="1" x14ac:dyDescent="0.2">
      <c r="A5" s="5">
        <f t="shared" si="3"/>
        <v>2024</v>
      </c>
      <c r="B5" s="49">
        <v>114941.9394</v>
      </c>
      <c r="C5" s="50">
        <v>279000</v>
      </c>
      <c r="D5" s="50">
        <v>633000</v>
      </c>
      <c r="E5" s="50">
        <v>748000</v>
      </c>
      <c r="F5" s="50">
        <v>679000</v>
      </c>
      <c r="G5" s="17">
        <f t="shared" si="0"/>
        <v>2339000</v>
      </c>
      <c r="H5" s="17">
        <f t="shared" si="1"/>
        <v>131523.76612399935</v>
      </c>
      <c r="I5" s="17">
        <f t="shared" si="2"/>
        <v>2207476.2338760006</v>
      </c>
    </row>
    <row r="6" spans="1:9" ht="15.75" customHeight="1" x14ac:dyDescent="0.2">
      <c r="A6" s="5">
        <f t="shared" si="3"/>
        <v>2025</v>
      </c>
      <c r="B6" s="49">
        <v>113702.38800000001</v>
      </c>
      <c r="C6" s="50">
        <v>277000</v>
      </c>
      <c r="D6" s="50">
        <v>621000</v>
      </c>
      <c r="E6" s="50">
        <v>741000</v>
      </c>
      <c r="F6" s="50">
        <v>664000</v>
      </c>
      <c r="G6" s="17">
        <f t="shared" si="0"/>
        <v>2303000</v>
      </c>
      <c r="H6" s="17">
        <f t="shared" si="1"/>
        <v>130105.39377633149</v>
      </c>
      <c r="I6" s="17">
        <f t="shared" si="2"/>
        <v>2172894.6062236684</v>
      </c>
    </row>
    <row r="7" spans="1:9" ht="15.75" customHeight="1" x14ac:dyDescent="0.2">
      <c r="A7" s="5">
        <f t="shared" si="3"/>
        <v>2026</v>
      </c>
      <c r="B7" s="49">
        <v>112408.3268</v>
      </c>
      <c r="C7" s="50">
        <v>279000</v>
      </c>
      <c r="D7" s="50">
        <v>610000</v>
      </c>
      <c r="E7" s="50">
        <v>732000</v>
      </c>
      <c r="F7" s="50">
        <v>662000</v>
      </c>
      <c r="G7" s="17">
        <f t="shared" si="0"/>
        <v>2283000</v>
      </c>
      <c r="H7" s="17">
        <f t="shared" si="1"/>
        <v>128624.64790143681</v>
      </c>
      <c r="I7" s="17">
        <f t="shared" si="2"/>
        <v>2154375.3520985632</v>
      </c>
    </row>
    <row r="8" spans="1:9" ht="15.75" customHeight="1" x14ac:dyDescent="0.2">
      <c r="A8" s="5">
        <f t="shared" si="3"/>
        <v>2027</v>
      </c>
      <c r="B8" s="49">
        <v>111104.61440000001</v>
      </c>
      <c r="C8" s="50">
        <v>283000</v>
      </c>
      <c r="D8" s="50">
        <v>598000</v>
      </c>
      <c r="E8" s="50">
        <v>718000</v>
      </c>
      <c r="F8" s="50">
        <v>673000</v>
      </c>
      <c r="G8" s="17">
        <f t="shared" si="0"/>
        <v>2272000</v>
      </c>
      <c r="H8" s="17">
        <f t="shared" si="1"/>
        <v>127132.85851902663</v>
      </c>
      <c r="I8" s="17">
        <f t="shared" si="2"/>
        <v>2144867.1414809735</v>
      </c>
    </row>
    <row r="9" spans="1:9" ht="15.75" customHeight="1" x14ac:dyDescent="0.2">
      <c r="A9" s="5">
        <f t="shared" si="3"/>
        <v>2028</v>
      </c>
      <c r="B9" s="49">
        <v>109791.588</v>
      </c>
      <c r="C9" s="50">
        <v>288000</v>
      </c>
      <c r="D9" s="50">
        <v>586000</v>
      </c>
      <c r="E9" s="50">
        <v>701000</v>
      </c>
      <c r="F9" s="50">
        <v>691000</v>
      </c>
      <c r="G9" s="17">
        <f t="shared" si="0"/>
        <v>2266000</v>
      </c>
      <c r="H9" s="17">
        <f t="shared" si="1"/>
        <v>125630.41147446043</v>
      </c>
      <c r="I9" s="17">
        <f t="shared" si="2"/>
        <v>2140369.5885255397</v>
      </c>
    </row>
    <row r="10" spans="1:9" ht="15.75" customHeight="1" x14ac:dyDescent="0.2">
      <c r="A10" s="5">
        <f t="shared" si="3"/>
        <v>2029</v>
      </c>
      <c r="B10" s="49">
        <v>108441.30560000001</v>
      </c>
      <c r="C10" s="50">
        <v>292000</v>
      </c>
      <c r="D10" s="50">
        <v>576000</v>
      </c>
      <c r="E10" s="50">
        <v>684000</v>
      </c>
      <c r="F10" s="50">
        <v>709000</v>
      </c>
      <c r="G10" s="17">
        <f t="shared" si="0"/>
        <v>2261000</v>
      </c>
      <c r="H10" s="17">
        <f t="shared" si="1"/>
        <v>124085.3337812703</v>
      </c>
      <c r="I10" s="17">
        <f t="shared" si="2"/>
        <v>2136914.6662187297</v>
      </c>
    </row>
    <row r="11" spans="1:9" ht="15.75" customHeight="1" x14ac:dyDescent="0.2">
      <c r="A11" s="5">
        <f t="shared" si="3"/>
        <v>2030</v>
      </c>
      <c r="B11" s="49">
        <v>107073.74400000001</v>
      </c>
      <c r="C11" s="50">
        <v>294000</v>
      </c>
      <c r="D11" s="50">
        <v>568000</v>
      </c>
      <c r="E11" s="50">
        <v>668000</v>
      </c>
      <c r="F11" s="50">
        <v>723000</v>
      </c>
      <c r="G11" s="17">
        <f t="shared" si="0"/>
        <v>2253000</v>
      </c>
      <c r="H11" s="17">
        <f t="shared" si="1"/>
        <v>122520.48414520646</v>
      </c>
      <c r="I11" s="17">
        <f t="shared" si="2"/>
        <v>2130479.5158547936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aouGAfC4wUoIdJVnJeqB0IPcqcfnbyeFPTVUNccPpN27TLj5yeP1lIrJAgYPj4ef5IfJtpPgGsR9ExYzHIicXQ==" saltValue="4Sgpv5U8D19crBdl/ybBU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x14ac:dyDescent="0.2">
      <c r="A2" s="4" t="s">
        <v>232</v>
      </c>
      <c r="B2" s="102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109</v>
      </c>
      <c r="C5" s="8" t="s">
        <v>153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154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96</v>
      </c>
      <c r="C8" s="8" t="s">
        <v>153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154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97</v>
      </c>
      <c r="C11" s="8" t="s">
        <v>153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154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154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233</v>
      </c>
      <c r="B19" s="102" t="s">
        <v>100</v>
      </c>
      <c r="C19" s="8" t="s">
        <v>153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154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97</v>
      </c>
      <c r="C28" s="8" t="s">
        <v>153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154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154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156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234</v>
      </c>
      <c r="B36" s="102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97</v>
      </c>
      <c r="C45" s="8" t="s">
        <v>153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154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154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156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x14ac:dyDescent="0.2">
      <c r="A55" s="4" t="s">
        <v>236</v>
      </c>
      <c r="B55" s="102" t="s">
        <v>100</v>
      </c>
      <c r="C55" s="8" t="s">
        <v>153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154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109</v>
      </c>
      <c r="C58" s="8" t="s">
        <v>153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154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96</v>
      </c>
      <c r="C61" s="8" t="s">
        <v>153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154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97</v>
      </c>
      <c r="C64" s="8" t="s">
        <v>153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154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98</v>
      </c>
      <c r="C67" s="8" t="s">
        <v>153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154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156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237</v>
      </c>
      <c r="B72" s="102" t="s">
        <v>100</v>
      </c>
      <c r="C72" s="8" t="s">
        <v>153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154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109</v>
      </c>
      <c r="C75" s="8" t="s">
        <v>153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154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96</v>
      </c>
      <c r="C78" s="8" t="s">
        <v>153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154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97</v>
      </c>
      <c r="C81" s="8" t="s">
        <v>153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154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98</v>
      </c>
      <c r="C84" s="8" t="s">
        <v>153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154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156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238</v>
      </c>
      <c r="B89" s="102" t="s">
        <v>100</v>
      </c>
      <c r="C89" s="8" t="s">
        <v>153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154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109</v>
      </c>
      <c r="C92" s="8" t="s">
        <v>153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154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96</v>
      </c>
      <c r="C95" s="8" t="s">
        <v>153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154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97</v>
      </c>
      <c r="C98" s="8" t="s">
        <v>153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154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98</v>
      </c>
      <c r="C101" s="8" t="s">
        <v>153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154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156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x14ac:dyDescent="0.2">
      <c r="A108" s="4" t="s">
        <v>240</v>
      </c>
      <c r="B108" s="102" t="s">
        <v>100</v>
      </c>
      <c r="C108" s="8" t="s">
        <v>153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154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109</v>
      </c>
      <c r="C111" s="8" t="s">
        <v>153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154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96</v>
      </c>
      <c r="C114" s="8" t="s">
        <v>153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154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97</v>
      </c>
      <c r="C117" s="8" t="s">
        <v>153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154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98</v>
      </c>
      <c r="C120" s="8" t="s">
        <v>153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154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156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241</v>
      </c>
      <c r="B125" s="102" t="s">
        <v>100</v>
      </c>
      <c r="C125" s="8" t="s">
        <v>153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154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109</v>
      </c>
      <c r="C128" s="8" t="s">
        <v>153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154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96</v>
      </c>
      <c r="C131" s="8" t="s">
        <v>153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154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97</v>
      </c>
      <c r="C134" s="8" t="s">
        <v>153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154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98</v>
      </c>
      <c r="C137" s="8" t="s">
        <v>153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154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156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242</v>
      </c>
      <c r="B142" s="102" t="s">
        <v>100</v>
      </c>
      <c r="C142" s="8" t="s">
        <v>153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154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109</v>
      </c>
      <c r="C145" s="8" t="s">
        <v>153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154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96</v>
      </c>
      <c r="C148" s="8" t="s">
        <v>153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154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97</v>
      </c>
      <c r="C151" s="8" t="s">
        <v>153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154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98</v>
      </c>
      <c r="C154" s="8" t="s">
        <v>153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154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156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sr1uDix496hTvE1PixrritEemghsD9rVE/8Cif6tWp+iFMktaqZhV4MbO/nm5kp1h9grFeRnueH5La5ds5zCzw==" saltValue="uuP9M+eGD1G4XnD6/v0tO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243</v>
      </c>
    </row>
    <row r="2" spans="1:6" ht="15.75" customHeight="1" x14ac:dyDescent="0.2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2">
      <c r="A3" s="4" t="s">
        <v>244</v>
      </c>
      <c r="B3" s="14"/>
      <c r="C3" s="71"/>
      <c r="D3" s="72"/>
      <c r="E3" s="72"/>
      <c r="F3" s="72"/>
    </row>
    <row r="4" spans="1:6" ht="15.75" customHeight="1" x14ac:dyDescent="0.2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245</v>
      </c>
      <c r="C11" s="74"/>
      <c r="D11" s="75"/>
      <c r="E11" s="75"/>
      <c r="F11" s="75"/>
    </row>
    <row r="12" spans="1:6" ht="15.75" customHeight="1" x14ac:dyDescent="0.2">
      <c r="A12" s="4" t="s">
        <v>246</v>
      </c>
      <c r="C12" s="73"/>
      <c r="D12" s="64"/>
      <c r="E12" s="64"/>
      <c r="F12" s="64"/>
    </row>
    <row r="13" spans="1:6" ht="15.75" customHeight="1" x14ac:dyDescent="0.2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79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80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81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243</v>
      </c>
    </row>
    <row r="29" spans="1:6" ht="15.75" customHeight="1" x14ac:dyDescent="0.2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2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">
      <c r="B31" s="5" t="s">
        <v>37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38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39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40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262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2">
      <c r="A39" s="4" t="s">
        <v>251</v>
      </c>
      <c r="C39" s="73"/>
      <c r="D39" s="64"/>
      <c r="E39" s="64"/>
      <c r="F39" s="64"/>
    </row>
    <row r="40" spans="1:6" ht="15.75" customHeight="1" x14ac:dyDescent="0.2">
      <c r="B40" s="11" t="s">
        <v>256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257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258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">
      <c r="B45" s="5" t="s">
        <v>78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79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80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81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82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83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84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85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243</v>
      </c>
    </row>
    <row r="56" spans="1:6" ht="15.75" customHeight="1" x14ac:dyDescent="0.2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2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">
      <c r="B58" s="5" t="s">
        <v>37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38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39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40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263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2">
      <c r="A66" s="4" t="s">
        <v>254</v>
      </c>
      <c r="C66" s="73"/>
      <c r="D66" s="64"/>
      <c r="E66" s="64"/>
      <c r="F66" s="64"/>
    </row>
    <row r="67" spans="1:6" ht="15.75" customHeight="1" x14ac:dyDescent="0.2">
      <c r="B67" s="11" t="s">
        <v>259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260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261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">
      <c r="B72" s="5" t="s">
        <v>78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79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80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81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82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83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84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85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77zKBdYi51d613Eyox3xpyjR9gBIaam18pCT2cBw+c0uqe8Vy7XNOhQit6V5lR9mAvz0WpmyTgbTuO3FPdXBKg==" saltValue="iXIrQ//Zc4+bJkWOK25Q0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264</v>
      </c>
    </row>
    <row r="2" spans="1:16" x14ac:dyDescent="0.2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278</v>
      </c>
    </row>
    <row r="29" spans="1:16" x14ac:dyDescent="0.2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271</v>
      </c>
    </row>
    <row r="56" spans="1:16" ht="26.45" customHeight="1" x14ac:dyDescent="0.2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x14ac:dyDescent="0.2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275</v>
      </c>
    </row>
    <row r="65" spans="1:16" ht="26.45" customHeight="1" x14ac:dyDescent="0.2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78</v>
      </c>
      <c r="C66" s="3" t="s">
        <v>129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79</v>
      </c>
      <c r="C70" s="3" t="s">
        <v>129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80</v>
      </c>
      <c r="C74" s="3" t="s">
        <v>129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277</v>
      </c>
    </row>
    <row r="104" spans="1:16" ht="26.45" customHeight="1" x14ac:dyDescent="0.2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x14ac:dyDescent="0.2">
      <c r="A113" s="4"/>
      <c r="B113" s="8" t="s">
        <v>87</v>
      </c>
      <c r="C113" s="3" t="s">
        <v>10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267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268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269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88</v>
      </c>
      <c r="C117" s="3" t="s">
        <v>10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267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268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269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10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267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268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269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91</v>
      </c>
      <c r="C125" s="3" t="s">
        <v>10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267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268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269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89</v>
      </c>
      <c r="C129" s="3" t="s">
        <v>10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267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268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269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95</v>
      </c>
      <c r="C133" s="3" t="s">
        <v>10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267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268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269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x14ac:dyDescent="0.2">
      <c r="A140" s="4"/>
      <c r="B140" s="8" t="s">
        <v>87</v>
      </c>
      <c r="C140" s="3" t="s">
        <v>10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267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209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208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88</v>
      </c>
      <c r="C144" s="3" t="s">
        <v>10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267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209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208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10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267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209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208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91</v>
      </c>
      <c r="C152" s="3" t="s">
        <v>10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267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209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208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89</v>
      </c>
      <c r="C156" s="3" t="s">
        <v>10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267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209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208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95</v>
      </c>
      <c r="C160" s="3" t="s">
        <v>10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267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209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208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x14ac:dyDescent="0.2">
      <c r="A167" s="4"/>
      <c r="B167" s="8" t="s">
        <v>101</v>
      </c>
      <c r="C167" s="3" t="s">
        <v>273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274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102</v>
      </c>
      <c r="C169" s="3" t="s">
        <v>273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274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273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274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x14ac:dyDescent="0.2">
      <c r="A176" s="82"/>
      <c r="B176" s="8" t="s">
        <v>78</v>
      </c>
      <c r="C176" s="3" t="s">
        <v>129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130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131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132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79</v>
      </c>
      <c r="C180" s="3" t="s">
        <v>129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130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131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132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80</v>
      </c>
      <c r="C184" s="3" t="s">
        <v>129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130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131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132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82</v>
      </c>
      <c r="C188" s="3" t="s">
        <v>129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130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131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132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87</v>
      </c>
      <c r="C192" s="3" t="s">
        <v>129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130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131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132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88</v>
      </c>
      <c r="C196" s="3" t="s">
        <v>129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130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131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132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130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131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132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89</v>
      </c>
      <c r="C204" s="3" t="s">
        <v>129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130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131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132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92</v>
      </c>
      <c r="C208" s="3" t="s">
        <v>129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130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131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132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x14ac:dyDescent="0.2">
      <c r="A215" s="4"/>
      <c r="C215" s="3" t="s">
        <v>129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130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131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132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239</v>
      </c>
      <c r="H220" s="92"/>
    </row>
    <row r="221" spans="1:9" x14ac:dyDescent="0.2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x14ac:dyDescent="0.2">
      <c r="A223" s="4"/>
      <c r="B223" s="8" t="s">
        <v>87</v>
      </c>
      <c r="C223" s="3" t="s">
        <v>10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267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268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269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88</v>
      </c>
      <c r="C227" s="3" t="s">
        <v>10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267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268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269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10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267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268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269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91</v>
      </c>
      <c r="C235" s="3" t="s">
        <v>10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267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268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269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89</v>
      </c>
      <c r="C239" s="3" t="s">
        <v>10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267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268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269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95</v>
      </c>
      <c r="C243" s="3" t="s">
        <v>10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267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268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269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x14ac:dyDescent="0.2">
      <c r="A250" s="4"/>
      <c r="B250" s="8" t="s">
        <v>87</v>
      </c>
      <c r="C250" s="3" t="s">
        <v>10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267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209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208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88</v>
      </c>
      <c r="C254" s="3" t="s">
        <v>10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267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209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208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10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267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209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208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91</v>
      </c>
      <c r="C262" s="3" t="s">
        <v>10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267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209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208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89</v>
      </c>
      <c r="C266" s="3" t="s">
        <v>10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267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209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208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95</v>
      </c>
      <c r="C270" s="3" t="s">
        <v>10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267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209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208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x14ac:dyDescent="0.2">
      <c r="A277" s="4"/>
      <c r="B277" s="8" t="s">
        <v>101</v>
      </c>
      <c r="C277" s="3" t="s">
        <v>273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274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102</v>
      </c>
      <c r="C279" s="3" t="s">
        <v>273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274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273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274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x14ac:dyDescent="0.2">
      <c r="A286" s="82"/>
      <c r="B286" s="8" t="s">
        <v>78</v>
      </c>
      <c r="C286" s="3" t="s">
        <v>129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130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131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132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79</v>
      </c>
      <c r="C290" s="3" t="s">
        <v>129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130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131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132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80</v>
      </c>
      <c r="C294" s="3" t="s">
        <v>129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130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131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132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82</v>
      </c>
      <c r="C298" s="3" t="s">
        <v>129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130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131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132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87</v>
      </c>
      <c r="C302" s="3" t="s">
        <v>129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130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131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132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88</v>
      </c>
      <c r="C306" s="3" t="s">
        <v>129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130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131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132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130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131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132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89</v>
      </c>
      <c r="C314" s="3" t="s">
        <v>129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130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131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132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92</v>
      </c>
      <c r="C318" s="3" t="s">
        <v>129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130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131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132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x14ac:dyDescent="0.2">
      <c r="A325" s="4"/>
      <c r="C325" s="3" t="s">
        <v>129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130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131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132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T9ZEKi7/56hVBlxmlzftlj7ffaH0OeejoVx8nKNif+X2+tuEwFLgyuLC3/rYKtsfFoEFKzGM73XKTs55qsg+qA==" saltValue="bEmD5eUXNdaJ7d/5kkir4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233</v>
      </c>
    </row>
    <row r="2" spans="1:7" ht="14.25" customHeight="1" x14ac:dyDescent="0.2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282</v>
      </c>
    </row>
    <row r="6" spans="1:7" ht="14.25" customHeight="1" x14ac:dyDescent="0.2">
      <c r="B6" s="5" t="s">
        <v>192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185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205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286</v>
      </c>
    </row>
    <row r="12" spans="1:7" ht="14.25" customHeight="1" x14ac:dyDescent="0.2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283</v>
      </c>
    </row>
    <row r="15" spans="1:7" ht="14.25" customHeight="1" x14ac:dyDescent="0.2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288</v>
      </c>
    </row>
    <row r="20" spans="1:7" s="14" customFormat="1" ht="14.25" customHeight="1" x14ac:dyDescent="0.2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233</v>
      </c>
      <c r="B24" s="68"/>
      <c r="C24" s="68"/>
      <c r="D24" s="68"/>
      <c r="E24" s="68"/>
      <c r="F24" s="68"/>
      <c r="G24" s="68"/>
    </row>
    <row r="25" spans="1:7" x14ac:dyDescent="0.2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">
      <c r="B26" s="11" t="s">
        <v>289</v>
      </c>
      <c r="C26" s="90" t="s">
        <v>11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290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291</v>
      </c>
    </row>
    <row r="29" spans="1:7" x14ac:dyDescent="0.2">
      <c r="B29" s="5" t="s">
        <v>292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293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315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294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295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283</v>
      </c>
      <c r="B37" s="68"/>
      <c r="C37" s="68"/>
      <c r="D37" s="68"/>
      <c r="E37" s="68"/>
      <c r="F37" s="68"/>
      <c r="G37" s="68"/>
    </row>
    <row r="38" spans="1:7" x14ac:dyDescent="0.2">
      <c r="A38" s="82" t="s">
        <v>279</v>
      </c>
      <c r="B38" s="5" t="s">
        <v>297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298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121</v>
      </c>
      <c r="B40" s="11" t="s">
        <v>299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300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">
      <c r="B44" s="11" t="s">
        <v>301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239</v>
      </c>
    </row>
    <row r="47" spans="1:7" x14ac:dyDescent="0.2">
      <c r="A47" s="67" t="s">
        <v>233</v>
      </c>
      <c r="B47" s="68"/>
      <c r="C47" s="68"/>
      <c r="D47" s="68"/>
      <c r="E47" s="68"/>
      <c r="F47" s="68"/>
      <c r="G47" s="68"/>
    </row>
    <row r="48" spans="1:7" x14ac:dyDescent="0.2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">
      <c r="B49" s="11" t="s">
        <v>302</v>
      </c>
      <c r="C49" s="90" t="s">
        <v>11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303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304</v>
      </c>
    </row>
    <row r="52" spans="1:7" x14ac:dyDescent="0.2">
      <c r="B52" s="5" t="s">
        <v>305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316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307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308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283</v>
      </c>
      <c r="B60" s="68"/>
      <c r="C60" s="68"/>
      <c r="D60" s="68"/>
      <c r="E60" s="68"/>
      <c r="F60" s="68"/>
      <c r="G60" s="68"/>
    </row>
    <row r="61" spans="1:7" x14ac:dyDescent="0.2">
      <c r="A61" s="82" t="s">
        <v>279</v>
      </c>
      <c r="B61" s="5" t="s">
        <v>310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311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121</v>
      </c>
      <c r="B63" s="11" t="s">
        <v>312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313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">
      <c r="B67" s="11" t="s">
        <v>314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VPhJqTaLIvOvDqV0jhH9rim6BcX9icBeJbhmYnM5yxMwdwdgnrUORt0dweYFKIF49gh0kMb5PYi9PF39bW7zCw==" saltValue="9E4p2fw805y4n8bD6JXJ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">
      <c r="A2" s="5" t="s">
        <v>168</v>
      </c>
      <c r="B2" s="5" t="s">
        <v>317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180</v>
      </c>
      <c r="B4" s="5" t="s">
        <v>317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181</v>
      </c>
      <c r="B6" s="5" t="s">
        <v>317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190</v>
      </c>
      <c r="B12" s="5" t="s">
        <v>317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">
      <c r="A17" s="5" t="s">
        <v>168</v>
      </c>
      <c r="B17" s="5" t="s">
        <v>317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318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180</v>
      </c>
      <c r="B19" s="5" t="s">
        <v>317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318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181</v>
      </c>
      <c r="B21" s="5" t="s">
        <v>317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318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182</v>
      </c>
      <c r="B23" s="5" t="s">
        <v>317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318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186</v>
      </c>
      <c r="B25" s="5" t="s">
        <v>317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318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190</v>
      </c>
      <c r="B27" s="5" t="s">
        <v>317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318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239</v>
      </c>
    </row>
    <row r="31" spans="1:6" ht="15.75" customHeight="1" x14ac:dyDescent="0.2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">
      <c r="A32" s="5" t="s">
        <v>168</v>
      </c>
      <c r="B32" s="5" t="s">
        <v>317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318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180</v>
      </c>
      <c r="B34" s="5" t="s">
        <v>317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318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181</v>
      </c>
      <c r="B36" s="5" t="s">
        <v>317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318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182</v>
      </c>
      <c r="B38" s="5" t="s">
        <v>317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318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186</v>
      </c>
      <c r="B40" s="5" t="s">
        <v>317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318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190</v>
      </c>
      <c r="B42" s="5" t="s">
        <v>317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318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JeWW/iIN+aRTTGvYO+Q41gefe1Hbt+4uqm77nFMNDfG+wRPZjKcOsd9xP+L9xKoWmzQkZBtJCJDlzZew1LOQqQ==" saltValue="pODwSPFuqa0cj4///pufz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x14ac:dyDescent="0.2">
      <c r="A2" s="4" t="s">
        <v>319</v>
      </c>
    </row>
    <row r="3" spans="1:15" x14ac:dyDescent="0.2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205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320</v>
      </c>
      <c r="B17" s="11"/>
    </row>
    <row r="18" spans="1:15" x14ac:dyDescent="0.2">
      <c r="B18" s="5" t="s">
        <v>173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174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175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183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x14ac:dyDescent="0.2">
      <c r="A25" s="4" t="s">
        <v>321</v>
      </c>
    </row>
    <row r="26" spans="1:15" x14ac:dyDescent="0.2">
      <c r="B26" s="11" t="s">
        <v>171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176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177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178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179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180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181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182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185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186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189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190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205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323</v>
      </c>
      <c r="B40" s="11"/>
    </row>
    <row r="41" spans="1:15" x14ac:dyDescent="0.2">
      <c r="B41" s="5" t="s">
        <v>173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174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175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183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239</v>
      </c>
    </row>
    <row r="47" spans="1:15" ht="26.45" customHeight="1" x14ac:dyDescent="0.2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x14ac:dyDescent="0.2">
      <c r="A48" s="4" t="s">
        <v>322</v>
      </c>
    </row>
    <row r="49" spans="1:15" x14ac:dyDescent="0.2">
      <c r="B49" s="11" t="s">
        <v>171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176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177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178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179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180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181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182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185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186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189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190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205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324</v>
      </c>
      <c r="B63" s="11"/>
    </row>
    <row r="64" spans="1:15" x14ac:dyDescent="0.2">
      <c r="B64" s="5" t="s">
        <v>173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174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175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183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UDsSKZ8RqZo1ntbyNRvPxC5vLKYYPAJwIST55XgSq3fOc5wbw9Or+D1kXHc2O9BpUteEQXe65OnLbdEhr8/Pg==" saltValue="AH6AlajYSzjx6aED0pnVD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x14ac:dyDescent="0.2">
      <c r="A2" s="4" t="s">
        <v>325</v>
      </c>
    </row>
    <row r="3" spans="1:7" x14ac:dyDescent="0.2">
      <c r="B3" s="11" t="s">
        <v>161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326</v>
      </c>
      <c r="B4" s="11"/>
      <c r="C4" s="83"/>
      <c r="D4" s="83"/>
      <c r="E4" s="83"/>
      <c r="F4" s="83"/>
      <c r="G4" s="83"/>
    </row>
    <row r="5" spans="1:7" x14ac:dyDescent="0.2">
      <c r="B5" s="5" t="s">
        <v>165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331</v>
      </c>
    </row>
    <row r="8" spans="1:7" x14ac:dyDescent="0.2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x14ac:dyDescent="0.2">
      <c r="A9" s="4" t="s">
        <v>327</v>
      </c>
    </row>
    <row r="10" spans="1:7" x14ac:dyDescent="0.2">
      <c r="B10" s="11" t="s">
        <v>161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328</v>
      </c>
      <c r="B11" s="11"/>
      <c r="C11" s="83"/>
      <c r="D11" s="83"/>
      <c r="E11" s="83"/>
      <c r="F11" s="83"/>
      <c r="G11" s="83"/>
    </row>
    <row r="12" spans="1:7" x14ac:dyDescent="0.2">
      <c r="B12" s="5" t="s">
        <v>165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332</v>
      </c>
    </row>
    <row r="15" spans="1:7" x14ac:dyDescent="0.2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x14ac:dyDescent="0.2">
      <c r="A16" s="4" t="s">
        <v>329</v>
      </c>
    </row>
    <row r="17" spans="1:7" x14ac:dyDescent="0.2">
      <c r="B17" s="11" t="s">
        <v>161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330</v>
      </c>
      <c r="B18" s="11"/>
      <c r="C18" s="83"/>
      <c r="D18" s="83"/>
      <c r="E18" s="83"/>
      <c r="F18" s="83"/>
      <c r="G18" s="83"/>
    </row>
    <row r="19" spans="1:7" x14ac:dyDescent="0.2">
      <c r="B19" s="5" t="s">
        <v>165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VWTngoBcZPZrofdCq79TcPcHgqP4qGO0e+6jqxHjXwJHx4AJuD9SCjJ59Vf7YE9y88DI7HPx9rQ8mq39Cctm0g==" saltValue="SSUJuGZCFKjkGicrg3OiK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x14ac:dyDescent="0.2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335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336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336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209</v>
      </c>
      <c r="C7" s="5" t="s">
        <v>334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336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336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209</v>
      </c>
      <c r="C11" s="5" t="s">
        <v>334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336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336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209</v>
      </c>
      <c r="C15" s="5" t="s">
        <v>334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336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336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209</v>
      </c>
      <c r="C19" s="5" t="s">
        <v>334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336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175</v>
      </c>
      <c r="B21" s="5" t="s">
        <v>84</v>
      </c>
      <c r="C21" s="5" t="s">
        <v>334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335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173</v>
      </c>
      <c r="B23" s="5" t="s">
        <v>84</v>
      </c>
      <c r="C23" s="5" t="s">
        <v>334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335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174</v>
      </c>
      <c r="B25" s="5" t="s">
        <v>84</v>
      </c>
      <c r="C25" s="5" t="s">
        <v>334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335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200</v>
      </c>
      <c r="B42" s="5" t="s">
        <v>87</v>
      </c>
      <c r="C42" s="5" t="s">
        <v>334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335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336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88</v>
      </c>
      <c r="C45" s="5" t="s">
        <v>334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335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336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191</v>
      </c>
      <c r="B48" s="5" t="s">
        <v>87</v>
      </c>
      <c r="C48" s="5" t="s">
        <v>334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335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199</v>
      </c>
      <c r="B50" s="5" t="s">
        <v>87</v>
      </c>
      <c r="C50" s="5" t="s">
        <v>334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335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184</v>
      </c>
      <c r="B52" s="5" t="s">
        <v>82</v>
      </c>
      <c r="C52" s="5" t="s">
        <v>334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335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331</v>
      </c>
      <c r="B55" s="97"/>
      <c r="C55" s="97"/>
    </row>
    <row r="56" spans="1:8" x14ac:dyDescent="0.2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x14ac:dyDescent="0.2">
      <c r="A57" s="5" t="s">
        <v>193</v>
      </c>
      <c r="B57" s="5" t="s">
        <v>87</v>
      </c>
      <c r="C57" s="5" t="s">
        <v>334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335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336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192</v>
      </c>
      <c r="B60" s="5" t="s">
        <v>208</v>
      </c>
      <c r="C60" s="5" t="s">
        <v>334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336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209</v>
      </c>
      <c r="C62" s="5" t="s">
        <v>334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336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185</v>
      </c>
      <c r="B64" s="5" t="s">
        <v>208</v>
      </c>
      <c r="C64" s="5" t="s">
        <v>334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336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209</v>
      </c>
      <c r="C66" s="5" t="s">
        <v>334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336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205</v>
      </c>
      <c r="B68" s="5" t="s">
        <v>208</v>
      </c>
      <c r="C68" s="5" t="s">
        <v>334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336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209</v>
      </c>
      <c r="C70" s="5" t="s">
        <v>334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336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170</v>
      </c>
      <c r="B72" s="5" t="s">
        <v>208</v>
      </c>
      <c r="C72" s="5" t="s">
        <v>334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336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209</v>
      </c>
      <c r="C74" s="5" t="s">
        <v>334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336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175</v>
      </c>
      <c r="B76" s="5" t="s">
        <v>84</v>
      </c>
      <c r="C76" s="5" t="s">
        <v>334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335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173</v>
      </c>
      <c r="B78" s="5" t="s">
        <v>84</v>
      </c>
      <c r="C78" s="5" t="s">
        <v>334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335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174</v>
      </c>
      <c r="B80" s="5" t="s">
        <v>84</v>
      </c>
      <c r="C80" s="5" t="s">
        <v>334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335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197</v>
      </c>
      <c r="B82" s="5" t="s">
        <v>87</v>
      </c>
      <c r="C82" s="5" t="s">
        <v>334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335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336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198</v>
      </c>
      <c r="B85" s="5" t="s">
        <v>87</v>
      </c>
      <c r="C85" s="5" t="s">
        <v>334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335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336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196</v>
      </c>
      <c r="B88" s="5" t="s">
        <v>87</v>
      </c>
      <c r="C88" s="5" t="s">
        <v>334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335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336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195</v>
      </c>
      <c r="B91" s="5" t="s">
        <v>87</v>
      </c>
      <c r="C91" s="5" t="s">
        <v>334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335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336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194</v>
      </c>
      <c r="B94" s="5" t="s">
        <v>87</v>
      </c>
      <c r="C94" s="5" t="s">
        <v>334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335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336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200</v>
      </c>
      <c r="B97" s="5" t="s">
        <v>87</v>
      </c>
      <c r="C97" s="5" t="s">
        <v>334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335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336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88</v>
      </c>
      <c r="C100" s="5" t="s">
        <v>334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335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336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191</v>
      </c>
      <c r="B103" s="5" t="s">
        <v>87</v>
      </c>
      <c r="C103" s="5" t="s">
        <v>334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335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199</v>
      </c>
      <c r="B105" s="5" t="s">
        <v>87</v>
      </c>
      <c r="C105" s="5" t="s">
        <v>334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335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184</v>
      </c>
      <c r="B107" s="5" t="s">
        <v>82</v>
      </c>
      <c r="C107" s="5" t="s">
        <v>334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335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332</v>
      </c>
      <c r="B110" s="97"/>
      <c r="C110" s="97"/>
    </row>
    <row r="111" spans="1:8" x14ac:dyDescent="0.2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">
      <c r="A112" s="5" t="s">
        <v>193</v>
      </c>
      <c r="B112" s="5" t="s">
        <v>87</v>
      </c>
      <c r="C112" s="5" t="s">
        <v>334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335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336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192</v>
      </c>
      <c r="B115" s="5" t="s">
        <v>208</v>
      </c>
      <c r="C115" s="5" t="s">
        <v>334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336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209</v>
      </c>
      <c r="C117" s="5" t="s">
        <v>334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336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185</v>
      </c>
      <c r="B119" s="5" t="s">
        <v>208</v>
      </c>
      <c r="C119" s="5" t="s">
        <v>334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336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209</v>
      </c>
      <c r="C121" s="5" t="s">
        <v>334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336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205</v>
      </c>
      <c r="B123" s="5" t="s">
        <v>208</v>
      </c>
      <c r="C123" s="5" t="s">
        <v>334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336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209</v>
      </c>
      <c r="C125" s="5" t="s">
        <v>334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336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170</v>
      </c>
      <c r="B127" s="5" t="s">
        <v>208</v>
      </c>
      <c r="C127" s="5" t="s">
        <v>334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336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209</v>
      </c>
      <c r="C129" s="5" t="s">
        <v>334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336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175</v>
      </c>
      <c r="B131" s="5" t="s">
        <v>84</v>
      </c>
      <c r="C131" s="5" t="s">
        <v>334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335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173</v>
      </c>
      <c r="B133" s="5" t="s">
        <v>84</v>
      </c>
      <c r="C133" s="5" t="s">
        <v>334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335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174</v>
      </c>
      <c r="B135" s="5" t="s">
        <v>84</v>
      </c>
      <c r="C135" s="5" t="s">
        <v>334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335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197</v>
      </c>
      <c r="B137" s="5" t="s">
        <v>87</v>
      </c>
      <c r="C137" s="5" t="s">
        <v>334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335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336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198</v>
      </c>
      <c r="B140" s="5" t="s">
        <v>87</v>
      </c>
      <c r="C140" s="5" t="s">
        <v>334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335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336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196</v>
      </c>
      <c r="B143" s="5" t="s">
        <v>87</v>
      </c>
      <c r="C143" s="5" t="s">
        <v>334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335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336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195</v>
      </c>
      <c r="B146" s="5" t="s">
        <v>87</v>
      </c>
      <c r="C146" s="5" t="s">
        <v>334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335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336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194</v>
      </c>
      <c r="B149" s="5" t="s">
        <v>87</v>
      </c>
      <c r="C149" s="5" t="s">
        <v>334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335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336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200</v>
      </c>
      <c r="B152" s="5" t="s">
        <v>87</v>
      </c>
      <c r="C152" s="5" t="s">
        <v>334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335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336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88</v>
      </c>
      <c r="C155" s="5" t="s">
        <v>334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335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336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191</v>
      </c>
      <c r="B158" s="5" t="s">
        <v>87</v>
      </c>
      <c r="C158" s="5" t="s">
        <v>334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335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199</v>
      </c>
      <c r="B160" s="5" t="s">
        <v>87</v>
      </c>
      <c r="C160" s="5" t="s">
        <v>334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335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184</v>
      </c>
      <c r="B162" s="5" t="s">
        <v>82</v>
      </c>
      <c r="C162" s="5" t="s">
        <v>334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335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n0uN9A7kNSmbpFim0GAit4W5WwyuxVKVKvME56TWURplORpec7Y+x2O/VLP0+yib5xA23A4OSRR14avz0D32A==" saltValue="/x9dWLasqlHY3GSHp9B5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x14ac:dyDescent="0.2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335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335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331</v>
      </c>
    </row>
    <row r="10" spans="1:8" x14ac:dyDescent="0.2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x14ac:dyDescent="0.2">
      <c r="A11" s="3" t="s">
        <v>169</v>
      </c>
      <c r="B11" s="8" t="s">
        <v>104</v>
      </c>
      <c r="C11" s="3" t="s">
        <v>334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335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188</v>
      </c>
      <c r="B13" s="8" t="s">
        <v>104</v>
      </c>
      <c r="C13" s="3" t="s">
        <v>334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187</v>
      </c>
      <c r="B15" s="8" t="s">
        <v>104</v>
      </c>
      <c r="C15" s="3" t="s">
        <v>334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335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332</v>
      </c>
    </row>
    <row r="19" spans="1:7" x14ac:dyDescent="0.2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x14ac:dyDescent="0.2">
      <c r="A20" s="3" t="s">
        <v>169</v>
      </c>
      <c r="B20" s="8" t="s">
        <v>104</v>
      </c>
      <c r="C20" s="3" t="s">
        <v>334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335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188</v>
      </c>
      <c r="B22" s="8" t="s">
        <v>104</v>
      </c>
      <c r="C22" s="3" t="s">
        <v>334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335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187</v>
      </c>
      <c r="B24" s="8" t="s">
        <v>104</v>
      </c>
      <c r="C24" s="3" t="s">
        <v>334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335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EMo4lxLWq9YqfJNzDEIFizI7u9f7xwf0iygz5o0Zujwb8aJGYYEktW14vSTmIfHxV9+gImlpQyLTkN0gikYtHg==" saltValue="5/ZFxY11ses/8spfDi4zT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2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">
      <c r="B3" s="19" t="s">
        <v>78</v>
      </c>
      <c r="C3" s="55">
        <v>0</v>
      </c>
    </row>
    <row r="4" spans="1:8" ht="15.75" customHeight="1" x14ac:dyDescent="0.2">
      <c r="B4" s="19" t="s">
        <v>79</v>
      </c>
      <c r="C4" s="101">
        <v>0.14323089149449619</v>
      </c>
    </row>
    <row r="5" spans="1:8" ht="15.75" customHeight="1" x14ac:dyDescent="0.2">
      <c r="B5" s="19" t="s">
        <v>80</v>
      </c>
      <c r="C5" s="101">
        <v>9.0704261582273779E-2</v>
      </c>
    </row>
    <row r="6" spans="1:8" ht="15.75" customHeight="1" x14ac:dyDescent="0.2">
      <c r="B6" s="19" t="s">
        <v>81</v>
      </c>
      <c r="C6" s="101">
        <v>0.12871219532055661</v>
      </c>
    </row>
    <row r="7" spans="1:8" ht="15.75" customHeight="1" x14ac:dyDescent="0.2">
      <c r="B7" s="19" t="s">
        <v>82</v>
      </c>
      <c r="C7" s="101">
        <v>0.2939997933126044</v>
      </c>
    </row>
    <row r="8" spans="1:8" ht="15.75" customHeight="1" x14ac:dyDescent="0.2">
      <c r="B8" s="19" t="s">
        <v>83</v>
      </c>
      <c r="C8" s="101">
        <v>0</v>
      </c>
    </row>
    <row r="9" spans="1:8" ht="15.75" customHeight="1" x14ac:dyDescent="0.2">
      <c r="B9" s="19" t="s">
        <v>84</v>
      </c>
      <c r="C9" s="101">
        <v>0.1964423577553088</v>
      </c>
    </row>
    <row r="10" spans="1:8" ht="15.75" customHeight="1" x14ac:dyDescent="0.2">
      <c r="B10" s="19" t="s">
        <v>85</v>
      </c>
      <c r="C10" s="101">
        <v>0.14691050053476029</v>
      </c>
    </row>
    <row r="11" spans="1:8" ht="15.75" customHeight="1" x14ac:dyDescent="0.2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86</v>
      </c>
      <c r="B13" s="29" t="s">
        <v>1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">
      <c r="B14" s="19" t="s">
        <v>87</v>
      </c>
      <c r="C14" s="55">
        <v>1.7989740564642569E-2</v>
      </c>
      <c r="D14" s="55">
        <v>1.7989740564642569E-2</v>
      </c>
      <c r="E14" s="55">
        <v>1.7989740564642569E-2</v>
      </c>
      <c r="F14" s="55">
        <v>1.7989740564642569E-2</v>
      </c>
    </row>
    <row r="15" spans="1:8" ht="15.75" customHeight="1" x14ac:dyDescent="0.2">
      <c r="B15" s="19" t="s">
        <v>88</v>
      </c>
      <c r="C15" s="101">
        <v>0.1332616872302651</v>
      </c>
      <c r="D15" s="101">
        <v>0.1332616872302651</v>
      </c>
      <c r="E15" s="101">
        <v>0.1332616872302651</v>
      </c>
      <c r="F15" s="101">
        <v>0.1332616872302651</v>
      </c>
    </row>
    <row r="16" spans="1:8" ht="15.75" customHeight="1" x14ac:dyDescent="0.2">
      <c r="B16" s="19" t="s">
        <v>89</v>
      </c>
      <c r="C16" s="101">
        <v>4.6890529817571122E-2</v>
      </c>
      <c r="D16" s="101">
        <v>4.6890529817571122E-2</v>
      </c>
      <c r="E16" s="101">
        <v>4.6890529817571122E-2</v>
      </c>
      <c r="F16" s="101">
        <v>4.6890529817571122E-2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91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92</v>
      </c>
      <c r="C19" s="101">
        <v>4.2934280086843933E-2</v>
      </c>
      <c r="D19" s="101">
        <v>4.2934280086843933E-2</v>
      </c>
      <c r="E19" s="101">
        <v>4.2934280086843933E-2</v>
      </c>
      <c r="F19" s="101">
        <v>4.2934280086843933E-2</v>
      </c>
    </row>
    <row r="20" spans="1:8" ht="15.75" customHeight="1" x14ac:dyDescent="0.2">
      <c r="B20" s="19" t="s">
        <v>93</v>
      </c>
      <c r="C20" s="101">
        <v>5.6960880358696071E-2</v>
      </c>
      <c r="D20" s="101">
        <v>5.6960880358696071E-2</v>
      </c>
      <c r="E20" s="101">
        <v>5.6960880358696071E-2</v>
      </c>
      <c r="F20" s="101">
        <v>5.6960880358696071E-2</v>
      </c>
    </row>
    <row r="21" spans="1:8" ht="15.75" customHeight="1" x14ac:dyDescent="0.2">
      <c r="B21" s="19" t="s">
        <v>94</v>
      </c>
      <c r="C21" s="101">
        <v>0.1236638143592285</v>
      </c>
      <c r="D21" s="101">
        <v>0.1236638143592285</v>
      </c>
      <c r="E21" s="101">
        <v>0.1236638143592285</v>
      </c>
      <c r="F21" s="101">
        <v>0.1236638143592285</v>
      </c>
    </row>
    <row r="22" spans="1:8" ht="15.75" customHeight="1" x14ac:dyDescent="0.2">
      <c r="B22" s="19" t="s">
        <v>95</v>
      </c>
      <c r="C22" s="101">
        <v>0.57829906758275273</v>
      </c>
      <c r="D22" s="101">
        <v>0.57829906758275273</v>
      </c>
      <c r="E22" s="101">
        <v>0.57829906758275273</v>
      </c>
      <c r="F22" s="101">
        <v>0.57829906758275273</v>
      </c>
    </row>
    <row r="23" spans="1:8" ht="15.75" customHeight="1" x14ac:dyDescent="0.2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">
      <c r="B26" s="19" t="s">
        <v>101</v>
      </c>
      <c r="C26" s="55">
        <v>2.9679839999999999E-2</v>
      </c>
    </row>
    <row r="27" spans="1:8" ht="15.75" customHeight="1" x14ac:dyDescent="0.2">
      <c r="B27" s="19" t="s">
        <v>102</v>
      </c>
      <c r="C27" s="101">
        <v>2.1739139000000001E-2</v>
      </c>
    </row>
    <row r="28" spans="1:8" ht="15.75" customHeight="1" x14ac:dyDescent="0.2">
      <c r="B28" s="19" t="s">
        <v>103</v>
      </c>
      <c r="C28" s="101">
        <v>0.105935959</v>
      </c>
    </row>
    <row r="29" spans="1:8" ht="15.75" customHeight="1" x14ac:dyDescent="0.2">
      <c r="B29" s="19" t="s">
        <v>104</v>
      </c>
      <c r="C29" s="101">
        <v>0.11928900100000001</v>
      </c>
    </row>
    <row r="30" spans="1:8" ht="15.75" customHeight="1" x14ac:dyDescent="0.2">
      <c r="B30" s="19" t="s">
        <v>2</v>
      </c>
      <c r="C30" s="101">
        <v>5.9336512000000001E-2</v>
      </c>
    </row>
    <row r="31" spans="1:8" ht="15.75" customHeight="1" x14ac:dyDescent="0.2">
      <c r="B31" s="19" t="s">
        <v>105</v>
      </c>
      <c r="C31" s="101">
        <v>0.21511585599999999</v>
      </c>
    </row>
    <row r="32" spans="1:8" ht="15.75" customHeight="1" x14ac:dyDescent="0.2">
      <c r="B32" s="19" t="s">
        <v>106</v>
      </c>
      <c r="C32" s="101">
        <v>9.6009434000000005E-2</v>
      </c>
    </row>
    <row r="33" spans="2:3" ht="15.75" customHeight="1" x14ac:dyDescent="0.2">
      <c r="B33" s="19" t="s">
        <v>107</v>
      </c>
      <c r="C33" s="101">
        <v>7.9330116000000006E-2</v>
      </c>
    </row>
    <row r="34" spans="2:3" ht="15.75" customHeight="1" x14ac:dyDescent="0.2">
      <c r="B34" s="19" t="s">
        <v>108</v>
      </c>
      <c r="C34" s="101">
        <v>0.27356414400000001</v>
      </c>
    </row>
    <row r="35" spans="2:3" ht="15.75" customHeight="1" x14ac:dyDescent="0.2">
      <c r="B35" s="27" t="s">
        <v>41</v>
      </c>
      <c r="C35" s="48">
        <f>SUM(C26:C34)</f>
        <v>1.0000000010000001</v>
      </c>
    </row>
  </sheetData>
  <sheetProtection algorithmName="SHA-512" hashValue="tgYzUPgTCd8x6Gmijq0v91YpOcjrsXwac1SSxGfih/A1hJV/K2gYum/0UQc+yeIRwgRToRW7U+3b+K09s77Afw==" saltValue="Ed4mTuOJZI6iL4fYoeaie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">
      <c r="A2" s="3" t="s">
        <v>111</v>
      </c>
      <c r="B2" s="5" t="s">
        <v>112</v>
      </c>
      <c r="C2" s="52">
        <f>IFERROR(1-_xlfn.NORM.DIST(_xlfn.NORM.INV(SUM(C4:C5), 0, 1) + 1, 0, 1, TRUE), "")</f>
        <v>0.68485501667729731</v>
      </c>
      <c r="D2" s="52">
        <f>IFERROR(1-_xlfn.NORM.DIST(_xlfn.NORM.INV(SUM(D4:D5), 0, 1) + 1, 0, 1, TRUE), "")</f>
        <v>0.68485501667729731</v>
      </c>
      <c r="E2" s="52">
        <f>IFERROR(1-_xlfn.NORM.DIST(_xlfn.NORM.INV(SUM(E4:E5), 0, 1) + 1, 0, 1, TRUE), "")</f>
        <v>0.81455941571798396</v>
      </c>
      <c r="F2" s="52">
        <f>IFERROR(1-_xlfn.NORM.DIST(_xlfn.NORM.INV(SUM(F4:F5), 0, 1) + 1, 0, 1, TRUE), "")</f>
        <v>0.65889482421261514</v>
      </c>
      <c r="G2" s="52">
        <f>IFERROR(1-_xlfn.NORM.DIST(_xlfn.NORM.INV(SUM(G4:G5), 0, 1) + 1, 0, 1, TRUE), "")</f>
        <v>0.67024715684429903</v>
      </c>
    </row>
    <row r="3" spans="1:15" ht="15.75" customHeight="1" x14ac:dyDescent="0.2">
      <c r="B3" s="5" t="s">
        <v>113</v>
      </c>
      <c r="C3" s="52">
        <f>IFERROR(_xlfn.NORM.DIST(_xlfn.NORM.INV(SUM(C4:C5), 0, 1) + 1, 0, 1, TRUE) - SUM(C4:C5), "")</f>
        <v>0.24588415732270269</v>
      </c>
      <c r="D3" s="52">
        <f>IFERROR(_xlfn.NORM.DIST(_xlfn.NORM.INV(SUM(D4:D5), 0, 1) + 1, 0, 1, TRUE) - SUM(D4:D5), "")</f>
        <v>0.24588415732270269</v>
      </c>
      <c r="E3" s="52">
        <f>IFERROR(_xlfn.NORM.DIST(_xlfn.NORM.INV(SUM(E4:E5), 0, 1) + 1, 0, 1, TRUE) - SUM(E4:E5), "")</f>
        <v>0.15638272428201608</v>
      </c>
      <c r="F3" s="52">
        <f>IFERROR(_xlfn.NORM.DIST(_xlfn.NORM.INV(SUM(F4:F5), 0, 1) + 1, 0, 1, TRUE) - SUM(F4:F5), "")</f>
        <v>0.26175392068738479</v>
      </c>
      <c r="G3" s="52">
        <f>IFERROR(_xlfn.NORM.DIST(_xlfn.NORM.INV(SUM(G4:G5), 0, 1) + 1, 0, 1, TRUE) - SUM(G4:G5), "")</f>
        <v>0.25490338105570098</v>
      </c>
    </row>
    <row r="4" spans="1:15" ht="15.75" customHeight="1" x14ac:dyDescent="0.2">
      <c r="B4" s="5" t="s">
        <v>114</v>
      </c>
      <c r="C4" s="45">
        <v>6.6390251999999997E-2</v>
      </c>
      <c r="D4" s="53">
        <v>6.6390251999999997E-2</v>
      </c>
      <c r="E4" s="53">
        <v>2.9057860000000001E-2</v>
      </c>
      <c r="F4" s="53">
        <v>7.5866947000000004E-2</v>
      </c>
      <c r="G4" s="53">
        <v>7.2967967999999994E-2</v>
      </c>
    </row>
    <row r="5" spans="1:15" ht="15.75" customHeight="1" x14ac:dyDescent="0.2">
      <c r="B5" s="5" t="s">
        <v>115</v>
      </c>
      <c r="C5" s="45">
        <v>2.8705739999999999E-3</v>
      </c>
      <c r="D5" s="53">
        <v>2.8705739999999999E-3</v>
      </c>
      <c r="E5" s="53">
        <v>0</v>
      </c>
      <c r="F5" s="53">
        <v>3.4843080999999998E-3</v>
      </c>
      <c r="G5" s="53">
        <v>1.8814941000000001E-3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116</v>
      </c>
      <c r="B8" s="5" t="s">
        <v>117</v>
      </c>
      <c r="C8" s="52">
        <f>IFERROR(1-_xlfn.NORM.DIST(_xlfn.NORM.INV(SUM(C10:C11), 0, 1) + 1, 0, 1, TRUE), "")</f>
        <v>0.75896249545681771</v>
      </c>
      <c r="D8" s="52">
        <f>IFERROR(1-_xlfn.NORM.DIST(_xlfn.NORM.INV(SUM(D10:D11), 0, 1) + 1, 0, 1, TRUE), "")</f>
        <v>0.75896249545681771</v>
      </c>
      <c r="E8" s="52">
        <f>IFERROR(1-_xlfn.NORM.DIST(_xlfn.NORM.INV(SUM(E10:E11), 0, 1) + 1, 0, 1, TRUE), "")</f>
        <v>0.83791127940639687</v>
      </c>
      <c r="F8" s="52">
        <f>IFERROR(1-_xlfn.NORM.DIST(_xlfn.NORM.INV(SUM(F10:F11), 0, 1) + 1, 0, 1, TRUE), "")</f>
        <v>0.85306378318999676</v>
      </c>
      <c r="G8" s="52">
        <f>IFERROR(1-_xlfn.NORM.DIST(_xlfn.NORM.INV(SUM(G10:G11), 0, 1) + 1, 0, 1, TRUE), "")</f>
        <v>0.86964870231222369</v>
      </c>
    </row>
    <row r="9" spans="1:15" ht="15.75" customHeight="1" x14ac:dyDescent="0.2">
      <c r="B9" s="5" t="s">
        <v>118</v>
      </c>
      <c r="C9" s="52">
        <f>IFERROR(_xlfn.NORM.DIST(_xlfn.NORM.INV(SUM(C10:C11), 0, 1) + 1, 0, 1, TRUE) - SUM(C10:C11), "")</f>
        <v>0.19675057854318229</v>
      </c>
      <c r="D9" s="52">
        <f>IFERROR(_xlfn.NORM.DIST(_xlfn.NORM.INV(SUM(D10:D11), 0, 1) + 1, 0, 1, TRUE) - SUM(D10:D11), "")</f>
        <v>0.19675057854318229</v>
      </c>
      <c r="E9" s="52">
        <f>IFERROR(_xlfn.NORM.DIST(_xlfn.NORM.INV(SUM(E10:E11), 0, 1) + 1, 0, 1, TRUE) - SUM(E10:E11), "")</f>
        <v>0.13856704319360316</v>
      </c>
      <c r="F9" s="52">
        <f>IFERROR(_xlfn.NORM.DIST(_xlfn.NORM.INV(SUM(F10:F11), 0, 1) + 1, 0, 1, TRUE) - SUM(F10:F11), "")</f>
        <v>0.12673762151000317</v>
      </c>
      <c r="G9" s="52">
        <f>IFERROR(_xlfn.NORM.DIST(_xlfn.NORM.INV(SUM(G10:G11), 0, 1) + 1, 0, 1, TRUE) - SUM(G10:G11), "")</f>
        <v>0.11354680898777635</v>
      </c>
    </row>
    <row r="10" spans="1:15" ht="15.75" customHeight="1" x14ac:dyDescent="0.2">
      <c r="B10" s="5" t="s">
        <v>119</v>
      </c>
      <c r="C10" s="45">
        <v>2.0957408E-2</v>
      </c>
      <c r="D10" s="53">
        <v>2.0957408E-2</v>
      </c>
      <c r="E10" s="53">
        <v>1.6555917999999999E-2</v>
      </c>
      <c r="F10" s="53">
        <v>1.7121951999999999E-2</v>
      </c>
      <c r="G10" s="53">
        <v>1.1792901E-2</v>
      </c>
    </row>
    <row r="11" spans="1:15" ht="15.75" customHeight="1" x14ac:dyDescent="0.2">
      <c r="B11" s="5" t="s">
        <v>120</v>
      </c>
      <c r="C11" s="45">
        <v>2.3329518E-2</v>
      </c>
      <c r="D11" s="53">
        <v>2.3329518E-2</v>
      </c>
      <c r="E11" s="53">
        <v>6.9657594000000003E-3</v>
      </c>
      <c r="F11" s="53">
        <v>3.0766433000000001E-3</v>
      </c>
      <c r="G11" s="53">
        <v>5.0115876999999986E-3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">
      <c r="B14" s="11" t="s">
        <v>126</v>
      </c>
      <c r="C14" s="51">
        <v>0.34035478875000003</v>
      </c>
      <c r="D14" s="54">
        <v>0.31335189346999998</v>
      </c>
      <c r="E14" s="54">
        <v>0.31335189346999998</v>
      </c>
      <c r="F14" s="54">
        <v>0.19796945741300001</v>
      </c>
      <c r="G14" s="54">
        <v>0.19796945741300001</v>
      </c>
      <c r="H14" s="45">
        <v>0.28499999999999998</v>
      </c>
      <c r="I14" s="55">
        <v>0.28499999999999998</v>
      </c>
      <c r="J14" s="55">
        <v>0.28499999999999998</v>
      </c>
      <c r="K14" s="55">
        <v>0.28499999999999998</v>
      </c>
      <c r="L14" s="45">
        <v>0.25</v>
      </c>
      <c r="M14" s="55">
        <v>0.25</v>
      </c>
      <c r="N14" s="55">
        <v>0.25</v>
      </c>
      <c r="O14" s="55">
        <v>0.25</v>
      </c>
    </row>
    <row r="15" spans="1:15" ht="15.75" customHeight="1" x14ac:dyDescent="0.2">
      <c r="B15" s="11" t="s">
        <v>127</v>
      </c>
      <c r="C15" s="52">
        <f t="shared" ref="C15:O15" si="0">iron_deficiency_anaemia*C14</f>
        <v>0.19614714546620254</v>
      </c>
      <c r="D15" s="52">
        <f t="shared" si="0"/>
        <v>0.18058532291054796</v>
      </c>
      <c r="E15" s="52">
        <f t="shared" si="0"/>
        <v>0.18058532291054796</v>
      </c>
      <c r="F15" s="52">
        <f t="shared" si="0"/>
        <v>0.11409019424602675</v>
      </c>
      <c r="G15" s="52">
        <f t="shared" si="0"/>
        <v>0.11409019424602675</v>
      </c>
      <c r="H15" s="52">
        <f t="shared" si="0"/>
        <v>0.16424607000000002</v>
      </c>
      <c r="I15" s="52">
        <f t="shared" si="0"/>
        <v>0.16424607000000002</v>
      </c>
      <c r="J15" s="52">
        <f t="shared" si="0"/>
        <v>0.16424607000000002</v>
      </c>
      <c r="K15" s="52">
        <f t="shared" si="0"/>
        <v>0.16424607000000002</v>
      </c>
      <c r="L15" s="52">
        <f t="shared" si="0"/>
        <v>0.14407550000000002</v>
      </c>
      <c r="M15" s="52">
        <f t="shared" si="0"/>
        <v>0.14407550000000002</v>
      </c>
      <c r="N15" s="52">
        <f t="shared" si="0"/>
        <v>0.14407550000000002</v>
      </c>
      <c r="O15" s="52">
        <f t="shared" si="0"/>
        <v>0.14407550000000002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Af3MICwIhnnT7KfH9ebddWn6FtJdm6/mYlVYzemuC/UeZ0jGWhij5eO+cblr8IZ+vdgM5TpBbfyYSZLEPyKjw==" saltValue="WsKUHAPr7ZXnvz5Ltklt8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">
      <c r="A2" s="3" t="s">
        <v>128</v>
      </c>
      <c r="B2" s="3" t="s">
        <v>129</v>
      </c>
      <c r="C2" s="45">
        <v>0.85080101010000009</v>
      </c>
      <c r="D2" s="53">
        <v>0.36791389000000002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130</v>
      </c>
      <c r="C3" s="53">
        <v>0.11901531999999999</v>
      </c>
      <c r="D3" s="53">
        <v>0.13744598</v>
      </c>
      <c r="E3" s="53">
        <v>0</v>
      </c>
      <c r="F3" s="53">
        <v>0</v>
      </c>
      <c r="G3" s="53">
        <v>0</v>
      </c>
    </row>
    <row r="4" spans="1:7" x14ac:dyDescent="0.2">
      <c r="B4" s="3" t="s">
        <v>131</v>
      </c>
      <c r="C4" s="53">
        <v>3.0183677999999999E-2</v>
      </c>
      <c r="D4" s="53">
        <v>0.35666267000000001</v>
      </c>
      <c r="E4" s="53">
        <v>0.573175609111786</v>
      </c>
      <c r="F4" s="53">
        <v>0.30687814950942999</v>
      </c>
      <c r="G4" s="53">
        <v>0</v>
      </c>
    </row>
    <row r="5" spans="1:7" x14ac:dyDescent="0.2">
      <c r="B5" s="3" t="s">
        <v>132</v>
      </c>
      <c r="C5" s="52">
        <v>0</v>
      </c>
      <c r="D5" s="52">
        <v>0.13797744000000001</v>
      </c>
      <c r="E5" s="52">
        <f>1-SUM(E2:E4)</f>
        <v>0.426824390888214</v>
      </c>
      <c r="F5" s="52">
        <f>1-SUM(F2:F4)</f>
        <v>0.69312185049057007</v>
      </c>
      <c r="G5" s="52">
        <f>1-SUM(G2:G4)</f>
        <v>1</v>
      </c>
    </row>
  </sheetData>
  <sheetProtection algorithmName="SHA-512" hashValue="DZgGWWmRk8AD90Ww78A3UIUO/kOnflaYQpGf49D6jIcDTkG3O1dDppPBwLR34RGbKBq9ToNs6rTRWL+qV/PdzQ==" saltValue="QqoaikzWlf6JD7nK7y6AQ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uVtIAIBTNvJy1TGTzvtbxbI5hpr8jTgV8s/O5o1k+rq1r9dgcoINnJhxVBc85OWBd3g2HVfE0ElLZHggVENDbw==" saltValue="A7QOAxcXKzqOjYA22Uap/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4</v>
      </c>
      <c r="B1" s="4" t="s">
        <v>144</v>
      </c>
    </row>
    <row r="2" spans="1:2" x14ac:dyDescent="0.2">
      <c r="A2" s="8" t="s">
        <v>145</v>
      </c>
      <c r="B2" s="41">
        <v>10</v>
      </c>
    </row>
    <row r="3" spans="1:2" x14ac:dyDescent="0.2">
      <c r="A3" s="8" t="s">
        <v>150</v>
      </c>
      <c r="B3" s="41">
        <v>10</v>
      </c>
    </row>
    <row r="4" spans="1:2" x14ac:dyDescent="0.2">
      <c r="A4" s="8" t="s">
        <v>146</v>
      </c>
      <c r="B4" s="41">
        <v>10</v>
      </c>
    </row>
    <row r="5" spans="1:2" x14ac:dyDescent="0.2">
      <c r="A5" s="8" t="s">
        <v>147</v>
      </c>
      <c r="B5" s="41">
        <v>10</v>
      </c>
    </row>
    <row r="6" spans="1:2" x14ac:dyDescent="0.2">
      <c r="A6" s="8" t="s">
        <v>148</v>
      </c>
      <c r="B6" s="41">
        <v>10</v>
      </c>
    </row>
    <row r="7" spans="1:2" x14ac:dyDescent="0.2">
      <c r="A7" s="8" t="s">
        <v>149</v>
      </c>
      <c r="B7" s="41">
        <v>10</v>
      </c>
    </row>
  </sheetData>
  <sheetProtection algorithmName="SHA-512" hashValue="kT9wQOApc6WL5IGZi8owuFMjv+YE5VwJtiFel4zKKkBHcj0AeASK2cOzRNVSB4OU/IzX20cIEsZkghjpbn/ozg==" saltValue="ifvyNBwWDf+eVxDI7fL3P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x14ac:dyDescent="0.2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x14ac:dyDescent="0.2">
      <c r="B3" s="32" t="s">
        <v>109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96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97</v>
      </c>
      <c r="C5" s="47"/>
      <c r="D5" s="47"/>
      <c r="E5" s="38" t="str">
        <f>IF(E$7="","",E$7)</f>
        <v/>
      </c>
    </row>
    <row r="6" spans="1:5" x14ac:dyDescent="0.2">
      <c r="B6" s="32" t="s">
        <v>98</v>
      </c>
      <c r="C6" s="47"/>
      <c r="D6" s="47"/>
      <c r="E6" s="38" t="str">
        <f>IF(E$7="","",E$7)</f>
        <v/>
      </c>
    </row>
    <row r="7" spans="1:5" x14ac:dyDescent="0.2">
      <c r="B7" s="32" t="s">
        <v>156</v>
      </c>
      <c r="C7" s="31"/>
      <c r="D7" s="30"/>
      <c r="E7" s="47"/>
    </row>
    <row r="9" spans="1:5" x14ac:dyDescent="0.2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x14ac:dyDescent="0.2">
      <c r="B10" s="32" t="s">
        <v>109</v>
      </c>
      <c r="C10" s="47"/>
      <c r="D10" s="47"/>
      <c r="E10" s="38" t="str">
        <f>IF(E$7="","",E$7)</f>
        <v/>
      </c>
    </row>
    <row r="11" spans="1:5" x14ac:dyDescent="0.2">
      <c r="B11" s="32" t="s">
        <v>96</v>
      </c>
      <c r="C11" s="47"/>
      <c r="D11" s="47"/>
      <c r="E11" s="38" t="str">
        <f>IF(E$7="","",E$7)</f>
        <v/>
      </c>
    </row>
    <row r="12" spans="1:5" x14ac:dyDescent="0.2">
      <c r="B12" s="32" t="s">
        <v>97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98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156</v>
      </c>
      <c r="C14" s="31"/>
      <c r="D14" s="30"/>
      <c r="E14" s="47"/>
    </row>
    <row r="16" spans="1:5" x14ac:dyDescent="0.2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109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96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97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98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156</v>
      </c>
      <c r="C21" s="31"/>
      <c r="D21" s="30"/>
      <c r="E21" s="47"/>
    </row>
  </sheetData>
  <sheetProtection algorithmName="SHA-512" hashValue="7m603aMOKmXmJdYnxitFhPOvQLPNu65y9J/BfvGuoNLBeiDcmPrYtR+4qjIbQRKURXnmTew4d6nWdjWPPMMh3g==" saltValue="BYiICrqeCqv72MP5IWk9/g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162</v>
      </c>
      <c r="C1" s="40" t="s">
        <v>6</v>
      </c>
      <c r="D1" s="40" t="s">
        <v>163</v>
      </c>
    </row>
    <row r="2" spans="1:4" x14ac:dyDescent="0.2">
      <c r="A2" s="40" t="s">
        <v>160</v>
      </c>
      <c r="B2" s="32" t="s">
        <v>161</v>
      </c>
      <c r="C2" s="32" t="s">
        <v>165</v>
      </c>
      <c r="D2" s="47"/>
    </row>
    <row r="3" spans="1:4" x14ac:dyDescent="0.2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TsTkGLYcUyYm5fYS7Dfd6aqTDlTvR/awkBuyXbuKc9bly1PU2sSbc4myJ7GfYhwG9uBmaBJaNRjiXyLR9WSNhg==" saltValue="+XZqxdKlNcRT6oxTXCHVO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lang=fr</cp:keywords>
  <cp:lastModifiedBy>Romesh Abeysuriya</cp:lastModifiedBy>
  <dcterms:created xsi:type="dcterms:W3CDTF">2017-08-01T10:42:13Z</dcterms:created>
  <dcterms:modified xsi:type="dcterms:W3CDTF">2023-01-25T12:17:44Z</dcterms:modified>
</cp:coreProperties>
</file>