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2F72BD04-4E11-40E0-B7C1-4648D0BEF2ED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H11" i="2"/>
  <c r="G11" i="2"/>
  <c r="H10" i="2"/>
  <c r="G10" i="2"/>
  <c r="I10" i="2" s="1"/>
  <c r="H9" i="2"/>
  <c r="G9" i="2"/>
  <c r="I9" i="2" s="1"/>
  <c r="H8" i="2"/>
  <c r="G8" i="2"/>
  <c r="H7" i="2"/>
  <c r="G7" i="2"/>
  <c r="H6" i="2"/>
  <c r="G6" i="2"/>
  <c r="I6" i="2" s="1"/>
  <c r="H5" i="2"/>
  <c r="G5" i="2"/>
  <c r="H4" i="2"/>
  <c r="G4" i="2"/>
  <c r="H3" i="2"/>
  <c r="G3" i="2"/>
  <c r="H2" i="2"/>
  <c r="G2" i="2"/>
  <c r="I2" i="2" s="1"/>
  <c r="A2" i="2"/>
  <c r="A31" i="2" s="1"/>
  <c r="C33" i="1"/>
  <c r="C20" i="1"/>
  <c r="A3" i="2" l="1"/>
  <c r="I3" i="2"/>
  <c r="I11" i="2"/>
  <c r="I4" i="2"/>
  <c r="A16" i="2"/>
  <c r="A18" i="2"/>
  <c r="I5" i="2"/>
  <c r="A24" i="2"/>
  <c r="A26" i="2"/>
  <c r="A32" i="2"/>
  <c r="A34" i="2"/>
  <c r="I7" i="2"/>
  <c r="I38" i="2"/>
  <c r="I8" i="2"/>
  <c r="A39" i="2"/>
  <c r="A17" i="2"/>
  <c r="A25" i="2"/>
  <c r="A33" i="2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<sst xmlns="http://schemas.openxmlformats.org/spreadsheetml/2006/main" count="2092" uniqueCount="337">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</sst>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95210.0654296875</v>
      </c>
    </row>
    <row r="8" spans="1:3" ht="15" customHeight="1" x14ac:dyDescent="0.2">
      <c r="B8" s="5" t="s">
        <v>19</v>
      </c>
      <c r="C8" s="44">
        <v>1.4E-2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0.87981307983398394</v>
      </c>
    </row>
    <row r="11" spans="1:3" ht="15" customHeight="1" x14ac:dyDescent="0.2">
      <c r="B11" s="5" t="s">
        <v>22</v>
      </c>
      <c r="C11" s="45">
        <v>0.93599999999999994</v>
      </c>
    </row>
    <row r="12" spans="1:3" ht="15" customHeight="1" x14ac:dyDescent="0.2">
      <c r="B12" s="5" t="s">
        <v>23</v>
      </c>
      <c r="C12" s="45">
        <v>0.72</v>
      </c>
    </row>
    <row r="13" spans="1:3" ht="15" customHeight="1" x14ac:dyDescent="0.2">
      <c r="B13" s="5" t="s">
        <v>24</v>
      </c>
      <c r="C13" s="45">
        <v>0.10299999999999999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0.1032</v>
      </c>
    </row>
    <row r="24" spans="1:3" ht="15" customHeight="1" x14ac:dyDescent="0.2">
      <c r="B24" s="15" t="s">
        <v>33</v>
      </c>
      <c r="C24" s="45">
        <v>0.55130000000000001</v>
      </c>
    </row>
    <row r="25" spans="1:3" ht="15" customHeight="1" x14ac:dyDescent="0.2">
      <c r="B25" s="15" t="s">
        <v>34</v>
      </c>
      <c r="C25" s="45">
        <v>0.28949999999999998</v>
      </c>
    </row>
    <row r="26" spans="1:3" ht="15" customHeight="1" x14ac:dyDescent="0.2">
      <c r="B26" s="15" t="s">
        <v>35</v>
      </c>
      <c r="C26" s="45">
        <v>5.6000000000000008E-2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0.35675533525383901</v>
      </c>
    </row>
    <row r="30" spans="1:3" ht="14.25" customHeight="1" x14ac:dyDescent="0.2">
      <c r="B30" s="25" t="s">
        <v>38</v>
      </c>
      <c r="C30" s="99">
        <v>6.5910586704521698E-2</v>
      </c>
    </row>
    <row r="31" spans="1:3" ht="14.25" customHeight="1" x14ac:dyDescent="0.2">
      <c r="B31" s="25" t="s">
        <v>39</v>
      </c>
      <c r="C31" s="99">
        <v>9.262041217609189E-2</v>
      </c>
    </row>
    <row r="32" spans="1:3" ht="14.25" customHeight="1" x14ac:dyDescent="0.2">
      <c r="B32" s="25" t="s">
        <v>40</v>
      </c>
      <c r="C32" s="99">
        <v>0.48471366586554798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10.8447422944596</v>
      </c>
    </row>
    <row r="38" spans="1:5" ht="15" customHeight="1" x14ac:dyDescent="0.2">
      <c r="B38" s="11" t="s">
        <v>45</v>
      </c>
      <c r="C38" s="43">
        <v>21.677014305696702</v>
      </c>
      <c r="D38" s="12"/>
      <c r="E38" s="13"/>
    </row>
    <row r="39" spans="1:5" ht="15" customHeight="1" x14ac:dyDescent="0.2">
      <c r="B39" s="11" t="s">
        <v>46</v>
      </c>
      <c r="C39" s="43">
        <v>25.693275133847401</v>
      </c>
      <c r="D39" s="12"/>
      <c r="E39" s="12"/>
    </row>
    <row r="40" spans="1:5" ht="15" customHeight="1" x14ac:dyDescent="0.2">
      <c r="B40" s="11" t="s">
        <v>47</v>
      </c>
      <c r="C40" s="100">
        <v>0.34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8.5763926910000006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2.16936E-2</v>
      </c>
      <c r="D45" s="12"/>
    </row>
    <row r="46" spans="1:5" ht="15.75" customHeight="1" x14ac:dyDescent="0.2">
      <c r="B46" s="11" t="s">
        <v>52</v>
      </c>
      <c r="C46" s="45">
        <v>7.7058760000000004E-2</v>
      </c>
      <c r="D46" s="12"/>
    </row>
    <row r="47" spans="1:5" ht="15.75" customHeight="1" x14ac:dyDescent="0.2">
      <c r="B47" s="11" t="s">
        <v>53</v>
      </c>
      <c r="C47" s="45">
        <v>0.15840370000000001</v>
      </c>
      <c r="D47" s="12"/>
      <c r="E47" s="13"/>
    </row>
    <row r="48" spans="1:5" ht="15" customHeight="1" x14ac:dyDescent="0.2">
      <c r="B48" s="11" t="s">
        <v>54</v>
      </c>
      <c r="C48" s="46">
        <v>0.74284394000000009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2.2000000000000002</v>
      </c>
      <c r="D51" s="12"/>
    </row>
    <row r="52" spans="1:4" ht="15" customHeight="1" x14ac:dyDescent="0.2">
      <c r="B52" s="11" t="s">
        <v>57</v>
      </c>
      <c r="C52" s="100">
        <v>2.2000000000000002</v>
      </c>
    </row>
    <row r="53" spans="1:4" ht="15.75" customHeight="1" x14ac:dyDescent="0.2">
      <c r="B53" s="11" t="s">
        <v>58</v>
      </c>
      <c r="C53" s="100">
        <v>2.2000000000000002</v>
      </c>
    </row>
    <row r="54" spans="1:4" ht="15.75" customHeight="1" x14ac:dyDescent="0.2">
      <c r="B54" s="11" t="s">
        <v>59</v>
      </c>
      <c r="C54" s="100">
        <v>2.2000000000000002</v>
      </c>
    </row>
    <row r="55" spans="1:4" ht="15.75" customHeight="1" x14ac:dyDescent="0.2">
      <c r="B55" s="11" t="s">
        <v>60</v>
      </c>
      <c r="C55" s="100">
        <v>2.2000000000000002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2.1363636363636359E-2</v>
      </c>
    </row>
    <row r="59" spans="1:4" ht="15.75" customHeight="1" x14ac:dyDescent="0.2">
      <c r="B59" s="11" t="s">
        <v>63</v>
      </c>
      <c r="C59" s="45">
        <v>0.48294500000000001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zpYMTjjC4n7GK8BSRD6QF6oz6NI6LGV0ePgpjfHXtsbs3G8Y4E5SYtztyFqAGpWmpbU9a6k/USrmf+NEGVXQjA==" saltValue="umHrp0ZWw/LI56sGqLnQL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0.72555748199999992</v>
      </c>
      <c r="C2" s="98">
        <v>0.95</v>
      </c>
      <c r="D2" s="56">
        <v>64.978466716900769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40.035884855702882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523.3469422837544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2.222199495604066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0.2248335648</v>
      </c>
      <c r="C10" s="98">
        <v>0.95</v>
      </c>
      <c r="D10" s="56">
        <v>13.16818429949879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0.2248335648</v>
      </c>
      <c r="C11" s="98">
        <v>0.95</v>
      </c>
      <c r="D11" s="56">
        <v>13.16818429949879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0.2248335648</v>
      </c>
      <c r="C12" s="98">
        <v>0.95</v>
      </c>
      <c r="D12" s="56">
        <v>13.16818429949879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0.2248335648</v>
      </c>
      <c r="C13" s="98">
        <v>0.95</v>
      </c>
      <c r="D13" s="56">
        <v>13.16818429949879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0.2248335648</v>
      </c>
      <c r="C14" s="98">
        <v>0.95</v>
      </c>
      <c r="D14" s="56">
        <v>13.16818429949879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0.2248335648</v>
      </c>
      <c r="C15" s="98">
        <v>0.95</v>
      </c>
      <c r="D15" s="56">
        <v>13.16818429949879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0.87495009939413526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12.03223213704624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12.03223213704624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0.98699999999999999</v>
      </c>
      <c r="C21" s="98">
        <v>0.95</v>
      </c>
      <c r="D21" s="56">
        <v>23.370362340463299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22.805877504333029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4.3768406970404801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0.249492873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0.17535613680000001</v>
      </c>
      <c r="C27" s="98">
        <v>0.95</v>
      </c>
      <c r="D27" s="56">
        <v>18.714394010930931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0.95072175069817499</v>
      </c>
      <c r="C29" s="98">
        <v>0.95</v>
      </c>
      <c r="D29" s="56">
        <v>129.5082053629678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2.7005701608607802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</v>
      </c>
      <c r="C32" s="98">
        <v>0.95</v>
      </c>
      <c r="D32" s="56">
        <v>1.894695667647958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6.0398139560416322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0.86966290278781999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HUJOW+2O5YEazPiCZLex2t287Fc1GLkXi3zIAAdVjLZoYiBudgmTTX5KXYYaakR7dUtrMiLgr8uv8z4qNfCj5g==" saltValue="BObjpezziu39/wXZ4b48g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7ZpbleyoClADzLzKsFuY6Ic05+Iq+a1xslvQuV6eeimgKJ2owMl+GRK9vY8Jl5QOa7JIwWDahI3Nw5rbGgM5rg==" saltValue="qta6niqWLRWkrDt9sqBrV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d3uiZuShEhduqYZilBGkcycTjZyQ1RBgj63Ee8dW/ipiPJYsQ0MbvRHTh8tFertTSTS/lSD/V0PVDHq3sw7aaA==" saltValue="xsFR7YqMmsmDXdeAucYkE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2.2000000000000002</v>
      </c>
      <c r="C2" s="21">
        <f>'Données pop de l''année de ref'!C52</f>
        <v>2.2000000000000002</v>
      </c>
      <c r="D2" s="21">
        <f>'Données pop de l''année de ref'!C53</f>
        <v>2.2000000000000002</v>
      </c>
      <c r="E2" s="21">
        <f>'Données pop de l''année de ref'!C54</f>
        <v>2.2000000000000002</v>
      </c>
      <c r="F2" s="21">
        <f>'Données pop de l''année de ref'!C55</f>
        <v>2.2000000000000002</v>
      </c>
    </row>
    <row r="3" spans="1:6" ht="15.75" customHeight="1" x14ac:dyDescent="0.2">
      <c r="A3" s="3" t="s">
        <v>209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">
      <c r="A4" s="3" t="s">
        <v>208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fkPVSVUPvumTrb8RABtmST0UH0ieyEp/Uj1lEI15Fe3IhSjjCTztBtaA3afiOFCVSmvH5g+P0f+p7DU6AwpLng==" saltValue="/UbecTmN2o81II8MR0wx8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1.4E-2</v>
      </c>
      <c r="E2" s="60">
        <f>food_insecure</f>
        <v>1.4E-2</v>
      </c>
      <c r="F2" s="60">
        <f>food_insecure</f>
        <v>1.4E-2</v>
      </c>
      <c r="G2" s="60">
        <f>food_insecure</f>
        <v>1.4E-2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1.4E-2</v>
      </c>
      <c r="F5" s="60">
        <f>food_insecure</f>
        <v>1.4E-2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1.4E-2</v>
      </c>
      <c r="F8" s="60">
        <f>food_insecure</f>
        <v>1.4E-2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1.4E-2</v>
      </c>
      <c r="F9" s="60">
        <f>food_insecure</f>
        <v>1.4E-2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1.4E-2</v>
      </c>
      <c r="I15" s="60">
        <f>food_insecure</f>
        <v>1.4E-2</v>
      </c>
      <c r="J15" s="60">
        <f>food_insecure</f>
        <v>1.4E-2</v>
      </c>
      <c r="K15" s="60">
        <f>food_insecure</f>
        <v>1.4E-2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0.93599999999999994</v>
      </c>
      <c r="I18" s="60">
        <f>frac_PW_health_facility</f>
        <v>0.93599999999999994</v>
      </c>
      <c r="J18" s="60">
        <f>frac_PW_health_facility</f>
        <v>0.93599999999999994</v>
      </c>
      <c r="K18" s="60">
        <f>frac_PW_health_facility</f>
        <v>0.93599999999999994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0.10299999999999999</v>
      </c>
      <c r="M24" s="60">
        <f>famplan_unmet_need</f>
        <v>0.10299999999999999</v>
      </c>
      <c r="N24" s="60">
        <f>famplan_unmet_need</f>
        <v>0.10299999999999999</v>
      </c>
      <c r="O24" s="60">
        <f>famplan_unmet_need</f>
        <v>0.10299999999999999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5.9244940426635952E-2</v>
      </c>
      <c r="M25" s="60">
        <f>(1-food_insecure)*(0.49)+food_insecure*(0.7)</f>
        <v>0.49293999999999993</v>
      </c>
      <c r="N25" s="60">
        <f>(1-food_insecure)*(0.49)+food_insecure*(0.7)</f>
        <v>0.49293999999999993</v>
      </c>
      <c r="O25" s="60">
        <f>(1-food_insecure)*(0.49)+food_insecure*(0.7)</f>
        <v>0.49293999999999993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2.5390688754272556E-2</v>
      </c>
      <c r="M26" s="60">
        <f>(1-food_insecure)*(0.21)+food_insecure*(0.3)</f>
        <v>0.21126</v>
      </c>
      <c r="N26" s="60">
        <f>(1-food_insecure)*(0.21)+food_insecure*(0.3)</f>
        <v>0.21126</v>
      </c>
      <c r="O26" s="60">
        <f>(1-food_insecure)*(0.21)+food_insecure*(0.3)</f>
        <v>0.21126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3.555129098510755E-2</v>
      </c>
      <c r="M27" s="60">
        <f>(1-food_insecure)*(0.3)</f>
        <v>0.29580000000000001</v>
      </c>
      <c r="N27" s="60">
        <f>(1-food_insecure)*(0.3)</f>
        <v>0.29580000000000001</v>
      </c>
      <c r="O27" s="60">
        <f>(1-food_insecure)*(0.3)</f>
        <v>0.29580000000000001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0.87981307983398394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yUkYQHpHqJ6nuy31B+VkMfPgPwRSWxAtfhpXudntwTktyZay6IrMmbXRkBU/4703OAoqzEFuGSA/EKqBXTG3cA==" saltValue="ddQuj6rjncOwQ0SlBRhV3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H1YBvLuYlxT38wALQHUoqbm5MVcqAt3YN3XZBP1yzNFGlcnkCJu+wyqL2En3GA+gCBGaFFJXlCle2snHjBJt6Q==" saltValue="1JmSdQmrMuN+6fl0KRciN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Cr+VCAF+s48FOdrjU8xWBqQOBT9GG+Jj+9AmcX7D7idJA1rPydIBKygDR04Bq0/mP55AEQ9Kf1oJWzwyXYjTZw==" saltValue="epQ9NDlSJxaOITSm3Nc6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MNJ5Yc0z6INrbHeIEgUQ11/1fzpbzWek425/tPo2yBIT6uYr+kVeNC4uhugyCGMteqI9cuvzXMkcYh2OWBPSig==" saltValue="/TpFntWiya8xCs5cfYTTo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Jke6BfJqi9nw94wXgJF1Jj1IuPotSxudOHJtxsfG3u1S7LwLHHyGducrCqfJg3ZtPxqqu/WS5r2n4TgSdn5UZg==" saltValue="SpLgbIfponKli+rTK7Tmx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DIXiy7AgWueFJBFYy9s7WmZgOVklnLdug/y7bSiWKhfC+FDddEKbZMmyAkySWmq/f7GZIhUqekV+zZ44kC9vJg==" saltValue="XrjImIm9jGka5L8FOsoo1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16647.7696</v>
      </c>
      <c r="C2" s="49">
        <v>39000</v>
      </c>
      <c r="D2" s="49">
        <v>70000</v>
      </c>
      <c r="E2" s="49">
        <v>66000</v>
      </c>
      <c r="F2" s="49">
        <v>55000</v>
      </c>
      <c r="G2" s="17">
        <f t="shared" ref="G2:G11" si="0">C2+D2+E2+F2</f>
        <v>230000</v>
      </c>
      <c r="H2" s="17">
        <f t="shared" ref="H2:H11" si="1">(B2 + stillbirth*B2/(1000-stillbirth))/(1-abortion)</f>
        <v>19081.571046455618</v>
      </c>
      <c r="I2" s="17">
        <f t="shared" ref="I2:I11" si="2">G2-H2</f>
        <v>210918.42895354438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16527.139200000001</v>
      </c>
      <c r="C3" s="50">
        <v>39000</v>
      </c>
      <c r="D3" s="50">
        <v>70000</v>
      </c>
      <c r="E3" s="50">
        <v>66000</v>
      </c>
      <c r="F3" s="50">
        <v>57000</v>
      </c>
      <c r="G3" s="17">
        <f t="shared" si="0"/>
        <v>232000</v>
      </c>
      <c r="H3" s="17">
        <f t="shared" si="1"/>
        <v>18943.305224470532</v>
      </c>
      <c r="I3" s="17">
        <f t="shared" si="2"/>
        <v>213056.69477552947</v>
      </c>
    </row>
    <row r="4" spans="1:9" ht="15.75" customHeight="1" x14ac:dyDescent="0.2">
      <c r="A4" s="5">
        <f t="shared" si="3"/>
        <v>2023</v>
      </c>
      <c r="B4" s="49">
        <v>16404.264800000001</v>
      </c>
      <c r="C4" s="50">
        <v>40000</v>
      </c>
      <c r="D4" s="50">
        <v>70000</v>
      </c>
      <c r="E4" s="50">
        <v>65000</v>
      </c>
      <c r="F4" s="50">
        <v>59000</v>
      </c>
      <c r="G4" s="17">
        <f t="shared" si="0"/>
        <v>234000</v>
      </c>
      <c r="H4" s="17">
        <f t="shared" si="1"/>
        <v>18802.467343497541</v>
      </c>
      <c r="I4" s="17">
        <f t="shared" si="2"/>
        <v>215197.53265650244</v>
      </c>
    </row>
    <row r="5" spans="1:9" ht="15.75" customHeight="1" x14ac:dyDescent="0.2">
      <c r="A5" s="5">
        <f t="shared" si="3"/>
        <v>2024</v>
      </c>
      <c r="B5" s="49">
        <v>16279.1464</v>
      </c>
      <c r="C5" s="50">
        <v>41000</v>
      </c>
      <c r="D5" s="50">
        <v>70000</v>
      </c>
      <c r="E5" s="50">
        <v>66000</v>
      </c>
      <c r="F5" s="50">
        <v>59000</v>
      </c>
      <c r="G5" s="17">
        <f t="shared" si="0"/>
        <v>236000</v>
      </c>
      <c r="H5" s="17">
        <f t="shared" si="1"/>
        <v>18659.057403536641</v>
      </c>
      <c r="I5" s="17">
        <f t="shared" si="2"/>
        <v>217340.94259646337</v>
      </c>
    </row>
    <row r="6" spans="1:9" ht="15.75" customHeight="1" x14ac:dyDescent="0.2">
      <c r="A6" s="5">
        <f t="shared" si="3"/>
        <v>2025</v>
      </c>
      <c r="B6" s="49">
        <v>16134.8</v>
      </c>
      <c r="C6" s="50">
        <v>42000</v>
      </c>
      <c r="D6" s="50">
        <v>69000</v>
      </c>
      <c r="E6" s="50">
        <v>65000</v>
      </c>
      <c r="F6" s="50">
        <v>60000</v>
      </c>
      <c r="G6" s="17">
        <f t="shared" si="0"/>
        <v>236000</v>
      </c>
      <c r="H6" s="17">
        <f t="shared" si="1"/>
        <v>18493.608448326442</v>
      </c>
      <c r="I6" s="17">
        <f t="shared" si="2"/>
        <v>217506.39155167356</v>
      </c>
    </row>
    <row r="7" spans="1:9" ht="15.75" customHeight="1" x14ac:dyDescent="0.2">
      <c r="A7" s="5">
        <f t="shared" si="3"/>
        <v>2026</v>
      </c>
      <c r="B7" s="49">
        <v>16081.627</v>
      </c>
      <c r="C7" s="50">
        <v>42000</v>
      </c>
      <c r="D7" s="50">
        <v>70000</v>
      </c>
      <c r="E7" s="50">
        <v>64000</v>
      </c>
      <c r="F7" s="50">
        <v>61000</v>
      </c>
      <c r="G7" s="17">
        <f t="shared" si="0"/>
        <v>237000</v>
      </c>
      <c r="H7" s="17">
        <f t="shared" si="1"/>
        <v>18432.661883012781</v>
      </c>
      <c r="I7" s="17">
        <f t="shared" si="2"/>
        <v>218567.33811698723</v>
      </c>
    </row>
    <row r="8" spans="1:9" ht="15.75" customHeight="1" x14ac:dyDescent="0.2">
      <c r="A8" s="5">
        <f t="shared" si="3"/>
        <v>2027</v>
      </c>
      <c r="B8" s="49">
        <v>16010.313200000001</v>
      </c>
      <c r="C8" s="50">
        <v>42000</v>
      </c>
      <c r="D8" s="50">
        <v>71000</v>
      </c>
      <c r="E8" s="50">
        <v>65000</v>
      </c>
      <c r="F8" s="50">
        <v>62000</v>
      </c>
      <c r="G8" s="17">
        <f t="shared" si="0"/>
        <v>240000</v>
      </c>
      <c r="H8" s="17">
        <f t="shared" si="1"/>
        <v>18350.922444397969</v>
      </c>
      <c r="I8" s="17">
        <f t="shared" si="2"/>
        <v>221649.07755560204</v>
      </c>
    </row>
    <row r="9" spans="1:9" ht="15.75" customHeight="1" x14ac:dyDescent="0.2">
      <c r="A9" s="5">
        <f t="shared" si="3"/>
        <v>2028</v>
      </c>
      <c r="B9" s="49">
        <v>15937.8426</v>
      </c>
      <c r="C9" s="50">
        <v>42000</v>
      </c>
      <c r="D9" s="50">
        <v>73000</v>
      </c>
      <c r="E9" s="50">
        <v>65000</v>
      </c>
      <c r="F9" s="50">
        <v>62000</v>
      </c>
      <c r="G9" s="17">
        <f t="shared" si="0"/>
        <v>242000</v>
      </c>
      <c r="H9" s="17">
        <f t="shared" si="1"/>
        <v>18267.857088743403</v>
      </c>
      <c r="I9" s="17">
        <f t="shared" si="2"/>
        <v>223732.14291125658</v>
      </c>
    </row>
    <row r="10" spans="1:9" ht="15.75" customHeight="1" x14ac:dyDescent="0.2">
      <c r="A10" s="5">
        <f t="shared" si="3"/>
        <v>2029</v>
      </c>
      <c r="B10" s="49">
        <v>15864.215200000001</v>
      </c>
      <c r="C10" s="50">
        <v>41000</v>
      </c>
      <c r="D10" s="50">
        <v>74000</v>
      </c>
      <c r="E10" s="50">
        <v>64000</v>
      </c>
      <c r="F10" s="50">
        <v>62000</v>
      </c>
      <c r="G10" s="17">
        <f t="shared" si="0"/>
        <v>241000</v>
      </c>
      <c r="H10" s="17">
        <f t="shared" si="1"/>
        <v>18183.465816049084</v>
      </c>
      <c r="I10" s="17">
        <f t="shared" si="2"/>
        <v>222816.53418395092</v>
      </c>
    </row>
    <row r="11" spans="1:9" ht="15.75" customHeight="1" x14ac:dyDescent="0.2">
      <c r="A11" s="5">
        <f t="shared" si="3"/>
        <v>2030</v>
      </c>
      <c r="B11" s="49">
        <v>15773.17</v>
      </c>
      <c r="C11" s="50">
        <v>41000</v>
      </c>
      <c r="D11" s="50">
        <v>75000</v>
      </c>
      <c r="E11" s="50">
        <v>64000</v>
      </c>
      <c r="F11" s="50">
        <v>61000</v>
      </c>
      <c r="G11" s="17">
        <f t="shared" si="0"/>
        <v>241000</v>
      </c>
      <c r="H11" s="17">
        <f t="shared" si="1"/>
        <v>18079.110368203459</v>
      </c>
      <c r="I11" s="17">
        <f t="shared" si="2"/>
        <v>222920.88963179654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dz+cCMV2layDCXFivKhvfCt43L3HQavcb8bf7NSVjoW6nrXOtObgeoUG22f2My8UmkZWCDDlKw1jF9SIlffrYQ==" saltValue="xasGvYqXJ7sDzvw/noyi6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slg2YvlahYXUYNOpgbsUB5s8DEVJshXkhESCaF3+qfhWIZTb75nXPoLDZvlYlEBUAd8cnEwF0zGQfmhR0efC6Q==" saltValue="6xhJsm05F4mbeBrxYLSEF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6rZvCuZJb258OnviSeA5GfWrZuVeV56F/HF5TLZ8X/60fSK5BEVMipy2j2Mm/bxSFdq9NkiQD8JS/xgaBI7j+A==" saltValue="S0OoRlKtaaj0nF4oZWZdg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SCxDH4Q7/IbWucC9DBcFY3uge7dKN3euT1MTX+hvkbQwYw/we97rrrj+xU7zRus4G+7UY2Kt+s/k7UBRzPEFIQ==" saltValue="N3DGZ92MsO49d1u81vBSg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E9zvLK9PBd33S9/L/JKEWtshweUpDlZbPE2NDlhxVvFEvv+XD4DP/IbmtdJo1bdAbO0xhyMR0R1PsMU1konFQw==" saltValue="oPNPnpqvj6ESQfHoAfHuV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9VxxACdbdLHy6hh3s0qPIlfaQEScSJutEwCTnLWOjyrUSpMuJS0LZZqO2iIJEgrEgVEQef8axjgWaTn9XBjyw==" saltValue="JlpEAy9VcV5kEwH/4New8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pF2CpJXGJiUCjOKfAlzO+qBoD6cozFHXiAHJhq7rSjiclhKOk8TtU5KYoCGo2Ne4pG7iS1kgDzhIeoyfC358tQ==" saltValue="SiFcHhIts7k8E7Zya4e7Q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m7iEJ+uUC6RbjC/bjR4BhkqNETBtoFpKjwqT5Xqup4iouPi73BtvtX/Fz/qkWbeovbq+KLzDnd3XL6ghyvnTRQ==" saltValue="xc+nLuBOFJ0/uZWGuttuT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4T3pmPwPtMzj9t+JZ/gEEYZ4nshz7O0tinSWYgdeLQyEHr3KX8UyYQ2FwlKhy/uK/xNvPnWNFogfCTYZ3OBaXQ==" saltValue="JJoxujYwyhLZ/rGmZPlO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3y+Cs4JW7uytXKtQENY6sHIZsnHD8/Hxtp7HFbWXdZo3kpRRg6SFkRKnoGEB6ege5u5v7SbWaCLGMIy8er1nTA==" saltValue="gUvW3FLA28A4y06Yd4iP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9.9353163278659798E-2</v>
      </c>
    </row>
    <row r="5" spans="1:8" ht="15.75" customHeight="1" x14ac:dyDescent="0.2">
      <c r="B5" s="19" t="s">
        <v>80</v>
      </c>
      <c r="C5" s="101">
        <v>5.0241596018254613E-2</v>
      </c>
    </row>
    <row r="6" spans="1:8" ht="15.75" customHeight="1" x14ac:dyDescent="0.2">
      <c r="B6" s="19" t="s">
        <v>81</v>
      </c>
      <c r="C6" s="101">
        <v>0.1415093355685767</v>
      </c>
    </row>
    <row r="7" spans="1:8" ht="15.75" customHeight="1" x14ac:dyDescent="0.2">
      <c r="B7" s="19" t="s">
        <v>82</v>
      </c>
      <c r="C7" s="101">
        <v>0.38484179193746632</v>
      </c>
    </row>
    <row r="8" spans="1:8" ht="15.75" customHeight="1" x14ac:dyDescent="0.2">
      <c r="B8" s="19" t="s">
        <v>83</v>
      </c>
      <c r="C8" s="101">
        <v>6.2903561434464331E-3</v>
      </c>
    </row>
    <row r="9" spans="1:8" ht="15.75" customHeight="1" x14ac:dyDescent="0.2">
      <c r="B9" s="19" t="s">
        <v>84</v>
      </c>
      <c r="C9" s="101">
        <v>0.21097479329807811</v>
      </c>
    </row>
    <row r="10" spans="1:8" ht="15.75" customHeight="1" x14ac:dyDescent="0.2">
      <c r="B10" s="19" t="s">
        <v>85</v>
      </c>
      <c r="C10" s="101">
        <v>0.10678896375551809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6.433608783559952E-2</v>
      </c>
      <c r="D14" s="55">
        <v>6.433608783559952E-2</v>
      </c>
      <c r="E14" s="55">
        <v>6.433608783559952E-2</v>
      </c>
      <c r="F14" s="55">
        <v>6.433608783559952E-2</v>
      </c>
    </row>
    <row r="15" spans="1:8" ht="15.75" customHeight="1" x14ac:dyDescent="0.2">
      <c r="B15" s="19" t="s">
        <v>88</v>
      </c>
      <c r="C15" s="101">
        <v>0.1818914048345705</v>
      </c>
      <c r="D15" s="101">
        <v>0.1818914048345705</v>
      </c>
      <c r="E15" s="101">
        <v>0.1818914048345705</v>
      </c>
      <c r="F15" s="101">
        <v>0.1818914048345705</v>
      </c>
    </row>
    <row r="16" spans="1:8" ht="15.75" customHeight="1" x14ac:dyDescent="0.2">
      <c r="B16" s="19" t="s">
        <v>89</v>
      </c>
      <c r="C16" s="101">
        <v>3.3814575796211728E-2</v>
      </c>
      <c r="D16" s="101">
        <v>3.3814575796211728E-2</v>
      </c>
      <c r="E16" s="101">
        <v>3.3814575796211728E-2</v>
      </c>
      <c r="F16" s="101">
        <v>3.3814575796211728E-2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1.2641605911366481E-2</v>
      </c>
      <c r="D19" s="101">
        <v>1.2641605911366481E-2</v>
      </c>
      <c r="E19" s="101">
        <v>1.2641605911366481E-2</v>
      </c>
      <c r="F19" s="101">
        <v>1.2641605911366481E-2</v>
      </c>
    </row>
    <row r="20" spans="1:8" ht="15.75" customHeight="1" x14ac:dyDescent="0.2">
      <c r="B20" s="19" t="s">
        <v>93</v>
      </c>
      <c r="C20" s="101">
        <v>1.171740098261974E-2</v>
      </c>
      <c r="D20" s="101">
        <v>1.171740098261974E-2</v>
      </c>
      <c r="E20" s="101">
        <v>1.171740098261974E-2</v>
      </c>
      <c r="F20" s="101">
        <v>1.171740098261974E-2</v>
      </c>
    </row>
    <row r="21" spans="1:8" ht="15.75" customHeight="1" x14ac:dyDescent="0.2">
      <c r="B21" s="19" t="s">
        <v>94</v>
      </c>
      <c r="C21" s="101">
        <v>0.23891541467075139</v>
      </c>
      <c r="D21" s="101">
        <v>0.23891541467075139</v>
      </c>
      <c r="E21" s="101">
        <v>0.23891541467075139</v>
      </c>
      <c r="F21" s="101">
        <v>0.23891541467075139</v>
      </c>
    </row>
    <row r="22" spans="1:8" ht="15.75" customHeight="1" x14ac:dyDescent="0.2">
      <c r="B22" s="19" t="s">
        <v>95</v>
      </c>
      <c r="C22" s="101">
        <v>0.45668350996888069</v>
      </c>
      <c r="D22" s="101">
        <v>0.45668350996888069</v>
      </c>
      <c r="E22" s="101">
        <v>0.45668350996888069</v>
      </c>
      <c r="F22" s="101">
        <v>0.45668350996888069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3.8186174000000003E-2</v>
      </c>
    </row>
    <row r="27" spans="1:8" ht="15.75" customHeight="1" x14ac:dyDescent="0.2">
      <c r="B27" s="19" t="s">
        <v>102</v>
      </c>
      <c r="C27" s="101">
        <v>3.5979345000000003E-2</v>
      </c>
    </row>
    <row r="28" spans="1:8" ht="15.75" customHeight="1" x14ac:dyDescent="0.2">
      <c r="B28" s="19" t="s">
        <v>103</v>
      </c>
      <c r="C28" s="101">
        <v>0.17918920699999999</v>
      </c>
    </row>
    <row r="29" spans="1:8" ht="15.75" customHeight="1" x14ac:dyDescent="0.2">
      <c r="B29" s="19" t="s">
        <v>104</v>
      </c>
      <c r="C29" s="101">
        <v>9.3383905000000003E-2</v>
      </c>
    </row>
    <row r="30" spans="1:8" ht="15.75" customHeight="1" x14ac:dyDescent="0.2">
      <c r="B30" s="19" t="s">
        <v>2</v>
      </c>
      <c r="C30" s="101">
        <v>4.2695289999999983E-2</v>
      </c>
    </row>
    <row r="31" spans="1:8" ht="15.75" customHeight="1" x14ac:dyDescent="0.2">
      <c r="B31" s="19" t="s">
        <v>105</v>
      </c>
      <c r="C31" s="101">
        <v>0.135273369</v>
      </c>
    </row>
    <row r="32" spans="1:8" ht="15.75" customHeight="1" x14ac:dyDescent="0.2">
      <c r="B32" s="19" t="s">
        <v>106</v>
      </c>
      <c r="C32" s="101">
        <v>0.18705686599999999</v>
      </c>
    </row>
    <row r="33" spans="2:3" ht="15.75" customHeight="1" x14ac:dyDescent="0.2">
      <c r="B33" s="19" t="s">
        <v>107</v>
      </c>
      <c r="C33" s="101">
        <v>0.13805392899999999</v>
      </c>
    </row>
    <row r="34" spans="2:3" ht="15.75" customHeight="1" x14ac:dyDescent="0.2">
      <c r="B34" s="19" t="s">
        <v>108</v>
      </c>
      <c r="C34" s="101">
        <v>0.150181916</v>
      </c>
    </row>
    <row r="35" spans="2:3" ht="15.75" customHeight="1" x14ac:dyDescent="0.2">
      <c r="B35" s="27" t="s">
        <v>41</v>
      </c>
      <c r="C35" s="48">
        <f>SUM(C26:C34)</f>
        <v>1.0000000009999999</v>
      </c>
    </row>
  </sheetData>
  <sheetProtection algorithmName="SHA-512" hashValue="uBQfHwyTaBIw8P8C9JPTvz5n426k0cAW4C8lrDqEcmY7xp3jRgHC2dGCG1NFfVrtTA8IhsTLhhN3a7aBBYkhQw==" saltValue="yg318nnQoa9pV0Ui91SEo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">
      <c r="B4" s="5" t="s">
        <v>114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">
      <c r="B5" s="5" t="s">
        <v>115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">
      <c r="B10" s="5" t="s">
        <v>119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">
      <c r="B11" s="5" t="s">
        <v>120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0.58198644774999997</v>
      </c>
      <c r="D14" s="54">
        <v>0.553427985096</v>
      </c>
      <c r="E14" s="54">
        <v>0.553427985096</v>
      </c>
      <c r="F14" s="54">
        <v>0.36485581126</v>
      </c>
      <c r="G14" s="54">
        <v>0.36485581126</v>
      </c>
      <c r="H14" s="45">
        <v>0.39</v>
      </c>
      <c r="I14" s="55">
        <v>0.39</v>
      </c>
      <c r="J14" s="55">
        <v>0.39</v>
      </c>
      <c r="K14" s="55">
        <v>0.39</v>
      </c>
      <c r="L14" s="45">
        <v>0.30599999999999999</v>
      </c>
      <c r="M14" s="55">
        <v>0.30599999999999999</v>
      </c>
      <c r="N14" s="55">
        <v>0.30599999999999999</v>
      </c>
      <c r="O14" s="55">
        <v>0.30599999999999999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0.28106744500862374</v>
      </c>
      <c r="D15" s="52">
        <f t="shared" si="0"/>
        <v>0.26727527826218772</v>
      </c>
      <c r="E15" s="52">
        <f t="shared" si="0"/>
        <v>0.26727527826218772</v>
      </c>
      <c r="F15" s="52">
        <f t="shared" si="0"/>
        <v>0.17620528976896072</v>
      </c>
      <c r="G15" s="52">
        <f t="shared" si="0"/>
        <v>0.17620528976896072</v>
      </c>
      <c r="H15" s="52">
        <f t="shared" si="0"/>
        <v>0.18834855</v>
      </c>
      <c r="I15" s="52">
        <f t="shared" si="0"/>
        <v>0.18834855</v>
      </c>
      <c r="J15" s="52">
        <f t="shared" si="0"/>
        <v>0.18834855</v>
      </c>
      <c r="K15" s="52">
        <f t="shared" si="0"/>
        <v>0.18834855</v>
      </c>
      <c r="L15" s="52">
        <f t="shared" si="0"/>
        <v>0.14778116999999999</v>
      </c>
      <c r="M15" s="52">
        <f t="shared" si="0"/>
        <v>0.14778116999999999</v>
      </c>
      <c r="N15" s="52">
        <f t="shared" si="0"/>
        <v>0.14778116999999999</v>
      </c>
      <c r="O15" s="52">
        <f t="shared" si="0"/>
        <v>0.14778116999999999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rl+OMxH0uScF4zbsw1bfCSenMjR/ZZN1FEonlH22kjdtZKVXLJuQdNrh/959m0GgoXg9vBBh/ekscFNjyYd+5w==" saltValue="fSKGwhSfdlcJGzfDrF32y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0.62783992564380298</v>
      </c>
      <c r="D2" s="53">
        <v>0.43262884734375001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0.14720586077719799</v>
      </c>
      <c r="D3" s="53">
        <v>0.177978600203125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>
        <v>0</v>
      </c>
    </row>
    <row r="5" spans="1:7" x14ac:dyDescent="0.2">
      <c r="B5" s="3" t="s">
        <v>132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MK7I5VXuAWWw0xbL++FYrKWK98R0aEbU97YHhxKzX7ghCL39KhaaycbluVAcCpoTOLBptSvpeGVOccJh6wDulg==" saltValue="yF62Pvun/+xD7y6y/kDyH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FFNJHzwJPU1d64xaeE/6IW7ADP/+LcUUWar+ylxc0jGIWYTQ7qdPPkvbOluRVQ8iZ4D1nvX9AjIbgrBCpGlFmA==" saltValue="2whU6jB3LE0qfMNoJHHmZ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Tks8Qc4Ru0IKUSIYVkthFL2ni4EwU0dzufzDQs21rfTYnFWB3zmxcsvi6oxzbSmWBjOFzF4cmTK75QNePwCf1g==" saltValue="nbVLIIHQpBPGvPNeyiDB+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FLeQM4pghUDoVFZ3BXOM/eEroMiux5LuBy+8CI/j+g4okhqrvijq43YSvN1AC0+RTXkE6qVvStvERo8ePU4NvA==" saltValue="8OowLapVcxNBrCSJtqGHW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bd8MtEs/ZasHpLEIyRNOY2o6kdAqgO8gqFPb75MsLlhWPU5hwHUQ/JsUjUEP410u8JQRaIdeUcYi1U2iNlXOXA==" saltValue="IwQb97GYht90aQE6KLVxh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2023-01-25T12:20:28Z</dcterms:modified>
</cp:coreProperties>
</file>