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0195B12D-A4F0-4131-990C-3C4CF8897B3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18" i="2" l="1"/>
  <c r="A26" i="2"/>
  <c r="A24" i="2"/>
  <c r="A32" i="2"/>
  <c r="A34" i="2"/>
  <c r="A3" i="2"/>
  <c r="A16" i="2"/>
  <c r="A39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<sst xmlns="http://schemas.openxmlformats.org/spreadsheetml/2006/main" count="2092" uniqueCount="337">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</sst>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23731997.5</v>
      </c>
    </row>
    <row r="8" spans="1:3" ht="15" customHeight="1" x14ac:dyDescent="0.2">
      <c r="B8" s="5" t="s">
        <v>19</v>
      </c>
      <c r="C8" s="44">
        <v>4.5999999999999999E-2</v>
      </c>
    </row>
    <row r="9" spans="1:3" ht="15" customHeight="1" x14ac:dyDescent="0.2">
      <c r="B9" s="5" t="s">
        <v>20</v>
      </c>
      <c r="C9" s="45">
        <v>0.10879999999999999</v>
      </c>
    </row>
    <row r="10" spans="1:3" ht="15" customHeight="1" x14ac:dyDescent="0.2">
      <c r="B10" s="5" t="s">
        <v>21</v>
      </c>
      <c r="C10" s="45">
        <v>0.85338409423828099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0.314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7.8600000000000003E-2</v>
      </c>
    </row>
    <row r="24" spans="1:3" ht="15" customHeight="1" x14ac:dyDescent="0.2">
      <c r="B24" s="15" t="s">
        <v>33</v>
      </c>
      <c r="C24" s="45">
        <v>0.51929999999999998</v>
      </c>
    </row>
    <row r="25" spans="1:3" ht="15" customHeight="1" x14ac:dyDescent="0.2">
      <c r="B25" s="15" t="s">
        <v>34</v>
      </c>
      <c r="C25" s="45">
        <v>0.37880000000000003</v>
      </c>
    </row>
    <row r="26" spans="1:3" ht="15" customHeight="1" x14ac:dyDescent="0.2">
      <c r="B26" s="15" t="s">
        <v>35</v>
      </c>
      <c r="C26" s="45">
        <v>2.3300000000000001E-2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0.38928322520389302</v>
      </c>
    </row>
    <row r="30" spans="1:3" ht="14.25" customHeight="1" x14ac:dyDescent="0.2">
      <c r="B30" s="25" t="s">
        <v>38</v>
      </c>
      <c r="C30" s="99">
        <v>2.6742253790267401E-2</v>
      </c>
    </row>
    <row r="31" spans="1:3" ht="14.25" customHeight="1" x14ac:dyDescent="0.2">
      <c r="B31" s="25" t="s">
        <v>39</v>
      </c>
      <c r="C31" s="99">
        <v>3.70902046003709E-2</v>
      </c>
    </row>
    <row r="32" spans="1:3" ht="14.25" customHeight="1" x14ac:dyDescent="0.2">
      <c r="B32" s="25" t="s">
        <v>40</v>
      </c>
      <c r="C32" s="99">
        <v>0.54688431640546897</v>
      </c>
    </row>
    <row r="33" spans="1:5" ht="13.15" customHeight="1" x14ac:dyDescent="0.2">
      <c r="B33" s="27" t="s">
        <v>41</v>
      </c>
      <c r="C33" s="48">
        <f>SUM(C29:C32)</f>
        <v>1.0000000000000002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12.4124663278865</v>
      </c>
    </row>
    <row r="38" spans="1:5" ht="15" customHeight="1" x14ac:dyDescent="0.2">
      <c r="B38" s="11" t="s">
        <v>45</v>
      </c>
      <c r="C38" s="43">
        <v>20.241942482511998</v>
      </c>
      <c r="D38" s="12"/>
      <c r="E38" s="13"/>
    </row>
    <row r="39" spans="1:5" ht="15" customHeight="1" x14ac:dyDescent="0.2">
      <c r="B39" s="11" t="s">
        <v>46</v>
      </c>
      <c r="C39" s="43">
        <v>23.881256222112398</v>
      </c>
      <c r="D39" s="12"/>
      <c r="E39" s="12"/>
    </row>
    <row r="40" spans="1:5" ht="15" customHeight="1" x14ac:dyDescent="0.2">
      <c r="B40" s="11" t="s">
        <v>47</v>
      </c>
      <c r="C40" s="100">
        <v>1.77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9.4617257370000001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3.4460699999999997E-2</v>
      </c>
      <c r="D45" s="12"/>
    </row>
    <row r="46" spans="1:5" ht="15.75" customHeight="1" x14ac:dyDescent="0.2">
      <c r="B46" s="11" t="s">
        <v>52</v>
      </c>
      <c r="C46" s="45">
        <v>0.12010750000000001</v>
      </c>
      <c r="D46" s="12"/>
    </row>
    <row r="47" spans="1:5" ht="15.75" customHeight="1" x14ac:dyDescent="0.2">
      <c r="B47" s="11" t="s">
        <v>53</v>
      </c>
      <c r="C47" s="45">
        <v>0.20394960000000001</v>
      </c>
      <c r="D47" s="12"/>
      <c r="E47" s="13"/>
    </row>
    <row r="48" spans="1:5" ht="15" customHeight="1" x14ac:dyDescent="0.2">
      <c r="B48" s="11" t="s">
        <v>54</v>
      </c>
      <c r="C48" s="46">
        <v>0.6414822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2.4</v>
      </c>
      <c r="D51" s="12"/>
    </row>
    <row r="52" spans="1:4" ht="15" customHeight="1" x14ac:dyDescent="0.2">
      <c r="B52" s="11" t="s">
        <v>57</v>
      </c>
      <c r="C52" s="100">
        <v>2.4</v>
      </c>
    </row>
    <row r="53" spans="1:4" ht="15.75" customHeight="1" x14ac:dyDescent="0.2">
      <c r="B53" s="11" t="s">
        <v>58</v>
      </c>
      <c r="C53" s="100">
        <v>2.4</v>
      </c>
    </row>
    <row r="54" spans="1:4" ht="15.75" customHeight="1" x14ac:dyDescent="0.2">
      <c r="B54" s="11" t="s">
        <v>59</v>
      </c>
      <c r="C54" s="100">
        <v>2.4</v>
      </c>
    </row>
    <row r="55" spans="1:4" ht="15.75" customHeight="1" x14ac:dyDescent="0.2">
      <c r="B55" s="11" t="s">
        <v>60</v>
      </c>
      <c r="C55" s="100">
        <v>2.4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2.1666666666666671E-2</v>
      </c>
    </row>
    <row r="59" spans="1:4" ht="15.75" customHeight="1" x14ac:dyDescent="0.2">
      <c r="B59" s="11" t="s">
        <v>63</v>
      </c>
      <c r="C59" s="45">
        <v>0.58243899999999993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5GHWM406bvCteQwUJrifGY9xqf6ZEoL2Z+I9tr91SVb+sAXQ3bwC9sP5Fr9jBFzvlinwdT2OuueZ4yP4fMQJAQ==" saltValue="DXdetYKfQn9GV1GD9q0h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0.6986948789813251</v>
      </c>
      <c r="C2" s="98">
        <v>0.95</v>
      </c>
      <c r="D2" s="56">
        <v>64.886871461123533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40.033831858193757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521.91094080463984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1.602565211069062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0.21650946237348001</v>
      </c>
      <c r="C10" s="98">
        <v>0.95</v>
      </c>
      <c r="D10" s="56">
        <v>13.166131301989671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0.21650946237348001</v>
      </c>
      <c r="C11" s="98">
        <v>0.95</v>
      </c>
      <c r="D11" s="56">
        <v>13.166131301989671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0.21650946237348001</v>
      </c>
      <c r="C12" s="98">
        <v>0.95</v>
      </c>
      <c r="D12" s="56">
        <v>13.166131301989671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0.21650946237348001</v>
      </c>
      <c r="C13" s="98">
        <v>0.95</v>
      </c>
      <c r="D13" s="56">
        <v>13.166131301989671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0.21650946237348001</v>
      </c>
      <c r="C14" s="98">
        <v>0.95</v>
      </c>
      <c r="D14" s="56">
        <v>13.166131301989671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0.21650946237348001</v>
      </c>
      <c r="C15" s="98">
        <v>0.95</v>
      </c>
      <c r="D15" s="56">
        <v>13.166131301989671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0.87289710188501968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2.5217300000000002E-2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0.62</v>
      </c>
      <c r="C18" s="98">
        <v>0.95</v>
      </c>
      <c r="D18" s="56">
        <v>11.99955936520508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11.99955936520508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0.79391029999999996</v>
      </c>
      <c r="C21" s="98">
        <v>0.95</v>
      </c>
      <c r="D21" s="56">
        <v>14.37005331994601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22.801258259937519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4.3755575735972823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0.20068385172370001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0.16886385685443001</v>
      </c>
      <c r="C27" s="98">
        <v>0.95</v>
      </c>
      <c r="D27" s="56">
        <v>18.728188384897141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0.73128387374660209</v>
      </c>
      <c r="C29" s="98">
        <v>0.95</v>
      </c>
      <c r="D29" s="56">
        <v>129.29915294669931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1.2142779657827909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1.4999999999999999E-2</v>
      </c>
      <c r="C32" s="98">
        <v>0.95</v>
      </c>
      <c r="D32" s="56">
        <v>1.8900764232524481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0.45606075289999998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3.0629E-2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3.1240782385195991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0.18282266236670699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LPyz5qCsBGCZTg2+Y8ZlDd4fD42XDGaVK7g5qRdsQEzzBKvQE9httJH3OsdGjM1YqiSOLSo2S2myhTBHjESrmg==" saltValue="/X1HrMDysVIgKaPut+yFI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J6usYfm80SSCkehmQ4utupoSYTrtdacT29esvduge+oTC7/g2F0H0Q/yB/LgoJ23+CDBrEMjD0CMuKbTA/AvWQ==" saltValue="773fTBDo0EL5x+iByi0L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/bh931UOhv0xsPVJEegBp8+21BOrDCz+OwTw8uTob3CTqIiQDwiMeSTEXJNAaBaE8aVSd+Z9KvzhVbb2dpOvg==" saltValue="v6Kug3vDjft2vXCMSDFjR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2.4</v>
      </c>
      <c r="C2" s="21">
        <f>'Données pop de l''année de ref'!C52</f>
        <v>2.4</v>
      </c>
      <c r="D2" s="21">
        <f>'Données pop de l''année de ref'!C53</f>
        <v>2.4</v>
      </c>
      <c r="E2" s="21">
        <f>'Données pop de l''année de ref'!C54</f>
        <v>2.4</v>
      </c>
      <c r="F2" s="21">
        <f>'Données pop de l''année de ref'!C55</f>
        <v>2.4</v>
      </c>
    </row>
    <row r="3" spans="1:6" ht="15.75" customHeight="1" x14ac:dyDescent="0.2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pjlzeZOUs+IiW4+EPDUeyjKTJ7P4lcv/l8BRyZmnYwC7nPAJ2igTdVAeih9lOe/Bkd0WBr2ei0dztwQeEhcFcA==" saltValue="BI+dBKZJprzl86T1pH8dW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4.5999999999999999E-2</v>
      </c>
      <c r="E2" s="60">
        <f>food_insecure</f>
        <v>4.5999999999999999E-2</v>
      </c>
      <c r="F2" s="60">
        <f>food_insecure</f>
        <v>4.5999999999999999E-2</v>
      </c>
      <c r="G2" s="60">
        <f>food_insecure</f>
        <v>4.5999999999999999E-2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4.5999999999999999E-2</v>
      </c>
      <c r="F5" s="60">
        <f>food_insecure</f>
        <v>4.5999999999999999E-2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4.5999999999999999E-2</v>
      </c>
      <c r="F8" s="60">
        <f>food_insecure</f>
        <v>4.5999999999999999E-2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4.5999999999999999E-2</v>
      </c>
      <c r="F9" s="60">
        <f>food_insecure</f>
        <v>4.5999999999999999E-2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4.5999999999999999E-2</v>
      </c>
      <c r="I15" s="60">
        <f>food_insecure</f>
        <v>4.5999999999999999E-2</v>
      </c>
      <c r="J15" s="60">
        <f>food_insecure</f>
        <v>4.5999999999999999E-2</v>
      </c>
      <c r="K15" s="60">
        <f>food_insecure</f>
        <v>4.5999999999999999E-2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0.10879999999999999</v>
      </c>
      <c r="I19" s="60">
        <f>frac_malaria_risk</f>
        <v>0.10879999999999999</v>
      </c>
      <c r="J19" s="60">
        <f>frac_malaria_risk</f>
        <v>0.10879999999999999</v>
      </c>
      <c r="K19" s="60">
        <f>frac_malaria_risk</f>
        <v>0.10879999999999999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0.314</v>
      </c>
      <c r="M24" s="60">
        <f>famplan_unmet_need</f>
        <v>0.314</v>
      </c>
      <c r="N24" s="60">
        <f>famplan_unmet_need</f>
        <v>0.314</v>
      </c>
      <c r="O24" s="60">
        <f>famplan_unmet_need</f>
        <v>0.314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7.3258103472900529E-2</v>
      </c>
      <c r="M25" s="60">
        <f>(1-food_insecure)*(0.49)+food_insecure*(0.7)</f>
        <v>0.49965999999999999</v>
      </c>
      <c r="N25" s="60">
        <f>(1-food_insecure)*(0.49)+food_insecure*(0.7)</f>
        <v>0.49965999999999999</v>
      </c>
      <c r="O25" s="60">
        <f>(1-food_insecure)*(0.49)+food_insecure*(0.7)</f>
        <v>0.49965999999999999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3.1396330059814508E-2</v>
      </c>
      <c r="M26" s="60">
        <f>(1-food_insecure)*(0.21)+food_insecure*(0.3)</f>
        <v>0.21414</v>
      </c>
      <c r="N26" s="60">
        <f>(1-food_insecure)*(0.21)+food_insecure*(0.3)</f>
        <v>0.21414</v>
      </c>
      <c r="O26" s="60">
        <f>(1-food_insecure)*(0.21)+food_insecure*(0.3)</f>
        <v>0.21414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4.1961472229003975E-2</v>
      </c>
      <c r="M27" s="60">
        <f>(1-food_insecure)*(0.3)</f>
        <v>0.28619999999999995</v>
      </c>
      <c r="N27" s="60">
        <f>(1-food_insecure)*(0.3)</f>
        <v>0.28619999999999995</v>
      </c>
      <c r="O27" s="60">
        <f>(1-food_insecure)*(0.3)</f>
        <v>0.28619999999999995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0.85338409423828099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0.10879999999999999</v>
      </c>
      <c r="D34" s="60">
        <f t="shared" si="3"/>
        <v>0.10879999999999999</v>
      </c>
      <c r="E34" s="60">
        <f t="shared" si="3"/>
        <v>0.10879999999999999</v>
      </c>
      <c r="F34" s="60">
        <f t="shared" si="3"/>
        <v>0.10879999999999999</v>
      </c>
      <c r="G34" s="60">
        <f t="shared" si="3"/>
        <v>0.10879999999999999</v>
      </c>
      <c r="H34" s="60">
        <f t="shared" si="3"/>
        <v>0.10879999999999999</v>
      </c>
      <c r="I34" s="60">
        <f t="shared" si="3"/>
        <v>0.10879999999999999</v>
      </c>
      <c r="J34" s="60">
        <f t="shared" si="3"/>
        <v>0.10879999999999999</v>
      </c>
      <c r="K34" s="60">
        <f t="shared" si="3"/>
        <v>0.10879999999999999</v>
      </c>
      <c r="L34" s="60">
        <f t="shared" si="3"/>
        <v>0.10879999999999999</v>
      </c>
      <c r="M34" s="60">
        <f t="shared" si="3"/>
        <v>0.10879999999999999</v>
      </c>
      <c r="N34" s="60">
        <f t="shared" si="3"/>
        <v>0.10879999999999999</v>
      </c>
      <c r="O34" s="60">
        <f t="shared" si="3"/>
        <v>0.10879999999999999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WT38BHVlCHX67F2n+LjeJjLtGjfO/DUJKc+vfgE5oL8ImMOHeg26KOdeNVT13vsDSgywAmtji+HveryNqKiWmw==" saltValue="v5aVkNWXg4F/3IwbJOjb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Nr5pwY7t+sf4F1MBg/SMJIUKn6WGRz4vhAKAkenWIuYYdfrsnm0eWJonfLG++14xTVpPgH+qUAbt7Df9As0VbQ==" saltValue="IY6MQTaWQvkiOEzy2uhah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jzA5P6nSAIi1mjdYafuKDCk5xyZ/J4D0KyA9EoSbCAzo5IHvWKh/ItQo1tqL2rK/pmBfE7Nud+iut/kIz8BxYw==" saltValue="/zj8kKAZvmY89iJnJbJ85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bd5q5D/lP77UYqym7s66SHOVg+Yew2LId6VVWNQ4WrMKQ2kYv8XHw9T+CL28fW3L2OG33KFHYU0PxMlzO3MaYw==" saltValue="Hzj42VZKygbSSuzTC69NQ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n40qrwZn/jOnwDAwIEoORJvupx50LoQM/gY9LDjFp3O0FYDMj8ZFgzCD8WCG56b/MaNZyiL036IeZDRsI0+xA==" saltValue="yeklT3KuU7948nulH73zo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HPaqGN0z+6r9gq9FV5hJ6MtA52AyHW/nSswInCdmfZjPivpcIAslH+5LbTDII+gl1p3nkLph7I8bD8HMnV8KA==" saltValue="44LSg/cDvWui8EYeTPLDq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1130452.2487999999</v>
      </c>
      <c r="C2" s="49">
        <v>2691000</v>
      </c>
      <c r="D2" s="49">
        <v>5736000</v>
      </c>
      <c r="E2" s="49">
        <v>9436000</v>
      </c>
      <c r="F2" s="49">
        <v>6236000</v>
      </c>
      <c r="G2" s="17">
        <f t="shared" ref="G2:G11" si="0">C2+D2+E2+F2</f>
        <v>24099000</v>
      </c>
      <c r="H2" s="17">
        <f t="shared" ref="H2:H11" si="1">(B2 + stillbirth*B2/(1000-stillbirth))/(1-abortion)</f>
        <v>1296875.5085588342</v>
      </c>
      <c r="I2" s="17">
        <f t="shared" ref="I2:I11" si="2">G2-H2</f>
        <v>22802124.491441164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1092375.6244000001</v>
      </c>
      <c r="C3" s="50">
        <v>2805000</v>
      </c>
      <c r="D3" s="50">
        <v>5480000</v>
      </c>
      <c r="E3" s="50">
        <v>9239000</v>
      </c>
      <c r="F3" s="50">
        <v>6723000</v>
      </c>
      <c r="G3" s="17">
        <f t="shared" si="0"/>
        <v>24247000</v>
      </c>
      <c r="H3" s="17">
        <f t="shared" si="1"/>
        <v>1253193.3081957742</v>
      </c>
      <c r="I3" s="17">
        <f t="shared" si="2"/>
        <v>22993806.691804226</v>
      </c>
    </row>
    <row r="4" spans="1:9" ht="15.75" customHeight="1" x14ac:dyDescent="0.2">
      <c r="A4" s="5">
        <f t="shared" si="3"/>
        <v>2023</v>
      </c>
      <c r="B4" s="49">
        <v>1052973.5782000001</v>
      </c>
      <c r="C4" s="50">
        <v>2929000</v>
      </c>
      <c r="D4" s="50">
        <v>5294000</v>
      </c>
      <c r="E4" s="50">
        <v>8941000</v>
      </c>
      <c r="F4" s="50">
        <v>7232000</v>
      </c>
      <c r="G4" s="17">
        <f t="shared" si="0"/>
        <v>24396000</v>
      </c>
      <c r="H4" s="17">
        <f t="shared" si="1"/>
        <v>1207990.5596868237</v>
      </c>
      <c r="I4" s="17">
        <f t="shared" si="2"/>
        <v>23188009.440313175</v>
      </c>
    </row>
    <row r="5" spans="1:9" ht="15.75" customHeight="1" x14ac:dyDescent="0.2">
      <c r="A5" s="5">
        <f t="shared" si="3"/>
        <v>2024</v>
      </c>
      <c r="B5" s="49">
        <v>1012347.7714</v>
      </c>
      <c r="C5" s="50">
        <v>3049000</v>
      </c>
      <c r="D5" s="50">
        <v>5176000</v>
      </c>
      <c r="E5" s="50">
        <v>8576000</v>
      </c>
      <c r="F5" s="50">
        <v>7725000</v>
      </c>
      <c r="G5" s="17">
        <f t="shared" si="0"/>
        <v>24526000</v>
      </c>
      <c r="H5" s="17">
        <f t="shared" si="1"/>
        <v>1161383.8906211546</v>
      </c>
      <c r="I5" s="17">
        <f t="shared" si="2"/>
        <v>23364616.109378844</v>
      </c>
    </row>
    <row r="6" spans="1:9" ht="15.75" customHeight="1" x14ac:dyDescent="0.2">
      <c r="A6" s="5">
        <f t="shared" si="3"/>
        <v>2025</v>
      </c>
      <c r="B6" s="49">
        <v>970595.43000000017</v>
      </c>
      <c r="C6" s="50">
        <v>3153000</v>
      </c>
      <c r="D6" s="50">
        <v>5124000</v>
      </c>
      <c r="E6" s="50">
        <v>8173000</v>
      </c>
      <c r="F6" s="50">
        <v>8170000</v>
      </c>
      <c r="G6" s="17">
        <f t="shared" si="0"/>
        <v>24620000</v>
      </c>
      <c r="H6" s="17">
        <f t="shared" si="1"/>
        <v>1113484.8404453285</v>
      </c>
      <c r="I6" s="17">
        <f t="shared" si="2"/>
        <v>23506515.159554671</v>
      </c>
    </row>
    <row r="7" spans="1:9" ht="15.75" customHeight="1" x14ac:dyDescent="0.2">
      <c r="A7" s="5">
        <f t="shared" si="3"/>
        <v>2026</v>
      </c>
      <c r="B7" s="49">
        <v>952507.92</v>
      </c>
      <c r="C7" s="50">
        <v>3239000</v>
      </c>
      <c r="D7" s="50">
        <v>5141000</v>
      </c>
      <c r="E7" s="50">
        <v>7737000</v>
      </c>
      <c r="F7" s="50">
        <v>8568000</v>
      </c>
      <c r="G7" s="17">
        <f t="shared" si="0"/>
        <v>24685000</v>
      </c>
      <c r="H7" s="17">
        <f t="shared" si="1"/>
        <v>1092734.5179485457</v>
      </c>
      <c r="I7" s="17">
        <f t="shared" si="2"/>
        <v>23592265.482051454</v>
      </c>
    </row>
    <row r="8" spans="1:9" ht="15.75" customHeight="1" x14ac:dyDescent="0.2">
      <c r="A8" s="5">
        <f t="shared" si="3"/>
        <v>2027</v>
      </c>
      <c r="B8" s="49">
        <v>933714.96899999992</v>
      </c>
      <c r="C8" s="50">
        <v>3304000</v>
      </c>
      <c r="D8" s="50">
        <v>5224000</v>
      </c>
      <c r="E8" s="50">
        <v>7269000</v>
      </c>
      <c r="F8" s="50">
        <v>8915000</v>
      </c>
      <c r="G8" s="17">
        <f t="shared" si="0"/>
        <v>24712000</v>
      </c>
      <c r="H8" s="17">
        <f t="shared" si="1"/>
        <v>1071174.9006260822</v>
      </c>
      <c r="I8" s="17">
        <f t="shared" si="2"/>
        <v>23640825.099373918</v>
      </c>
    </row>
    <row r="9" spans="1:9" ht="15.75" customHeight="1" x14ac:dyDescent="0.2">
      <c r="A9" s="5">
        <f t="shared" si="3"/>
        <v>2028</v>
      </c>
      <c r="B9" s="49">
        <v>914312.17799999984</v>
      </c>
      <c r="C9" s="50">
        <v>3347000</v>
      </c>
      <c r="D9" s="50">
        <v>5358000</v>
      </c>
      <c r="E9" s="50">
        <v>6795000</v>
      </c>
      <c r="F9" s="50">
        <v>9189000</v>
      </c>
      <c r="G9" s="17">
        <f t="shared" si="0"/>
        <v>24689000</v>
      </c>
      <c r="H9" s="17">
        <f t="shared" si="1"/>
        <v>1048915.6636947594</v>
      </c>
      <c r="I9" s="17">
        <f t="shared" si="2"/>
        <v>23640084.336305242</v>
      </c>
    </row>
    <row r="10" spans="1:9" ht="15.75" customHeight="1" x14ac:dyDescent="0.2">
      <c r="A10" s="5">
        <f t="shared" si="3"/>
        <v>2029</v>
      </c>
      <c r="B10" s="49">
        <v>894398.75099999981</v>
      </c>
      <c r="C10" s="50">
        <v>3367000</v>
      </c>
      <c r="D10" s="50">
        <v>5519000</v>
      </c>
      <c r="E10" s="50">
        <v>6353000</v>
      </c>
      <c r="F10" s="50">
        <v>9359000</v>
      </c>
      <c r="G10" s="17">
        <f t="shared" si="0"/>
        <v>24598000</v>
      </c>
      <c r="H10" s="17">
        <f t="shared" si="1"/>
        <v>1026070.6157989386</v>
      </c>
      <c r="I10" s="17">
        <f t="shared" si="2"/>
        <v>23571929.384201061</v>
      </c>
    </row>
    <row r="11" spans="1:9" ht="15.75" customHeight="1" x14ac:dyDescent="0.2">
      <c r="A11" s="5">
        <f t="shared" si="3"/>
        <v>2030</v>
      </c>
      <c r="B11" s="49">
        <v>874056.46799999999</v>
      </c>
      <c r="C11" s="50">
        <v>3363000</v>
      </c>
      <c r="D11" s="50">
        <v>5687000</v>
      </c>
      <c r="E11" s="50">
        <v>5968000</v>
      </c>
      <c r="F11" s="50">
        <v>9404000</v>
      </c>
      <c r="G11" s="17">
        <f t="shared" si="0"/>
        <v>24422000</v>
      </c>
      <c r="H11" s="17">
        <f t="shared" si="1"/>
        <v>1002733.5764512996</v>
      </c>
      <c r="I11" s="17">
        <f t="shared" si="2"/>
        <v>23419266.423548702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4elz1miNFB8C4mtBDQlHaUDKBeXS4A5REdckZUcuSImM2gXbZCeny6j9Gp/6DjGezLr88PErn3MoLoth+AI0w==" saltValue="MTmkyVEjpwmJsGIv3xbFR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+PK3ntjUNAWGDqxbnURaaFV/o19vFWlz0qnwWG/690MsbSlkpf9Ufv4Yo/jFOExguODWsibf3kk22sQEbeFzuA==" saltValue="IhfCSKkWWW8R7yYx4s1u/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/YydjoNnyopMtPgpc5UT90hQY30RLEHKY4JyMaUctpSHGH6//T/Vu+/+719oCN9HzmnTmhJRlsscJnBSQyGp4Q==" saltValue="9QnP91NxKdofiaYVbmuf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c2DmcTO/WDvrbaRUxidAtVr/WMSHhqMz15Qfrto2yeDEhgvyTxOauGa4DXKXLQGFfyRIglnpcbqpjcgZTEOwOQ==" saltValue="Ofexc3nK6pYv9stSOyRa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lfMli8JsuBK0NCOnNGIZpX3hegmLfIw3o80O+e+4b6VaPHLea4a3db6iNyhD2hCh/G/TWT2DA2WLGdBIEwzoSw==" saltValue="2R/lHXFUTcIPOOxhRLNXS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a8AUCrCTBF2N+6BlHqAq8/mz4fQjqdkFWWLxJicCyqghzNSMWa316a+cAkkaqmrxJq9zp8UxSdgjmoOgKdlNQ==" saltValue="iSiigDX1Z39OvrFkTLIq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+Ap3Lh6xuwPSNEvF6NPftDXJdt2MXnQl+sVtEawEn7ElfaX06KvLYfVlCNWRiPtoHw6CtHxfKeKUE4sAwgedg==" saltValue="L7dZf8TnuntA2yTtx5ym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OJjwzDijXgBMURSHgjLKVL2vTtr20Gj0XshX5O00ZvTh678E5bNmUDqJKgDZk8ovkfQP73gZFbjm9xo1Xg9WbA==" saltValue="7rRdw/GHSzLFBgMvvJx3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O4r2oaLlVxT3I5ZLZmY4guBoPpEYXJhRvfSVUk6EA4bhW/B82Z9czy3yerQZ3dSpsfoD66ZpH0h8XUT7WZ2ObA==" saltValue="hBU01hQ5ih2EAaDni2pl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N3P5FvUZpcMiV/CR8eSxH9L8BosemZmb42NY0sY22HHszQfGYA2gam41bPHws6nSwvW3NO2W/owvxj6m9iDahg==" saltValue="TiFkGSg4MEwemUttCLCRT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3.3993673856831321E-3</v>
      </c>
    </row>
    <row r="4" spans="1:8" ht="15.75" customHeight="1" x14ac:dyDescent="0.2">
      <c r="B4" s="19" t="s">
        <v>79</v>
      </c>
      <c r="C4" s="101">
        <v>0.1133671230521331</v>
      </c>
    </row>
    <row r="5" spans="1:8" ht="15.75" customHeight="1" x14ac:dyDescent="0.2">
      <c r="B5" s="19" t="s">
        <v>80</v>
      </c>
      <c r="C5" s="101">
        <v>5.5127019872052728E-2</v>
      </c>
    </row>
    <row r="6" spans="1:8" ht="15.75" customHeight="1" x14ac:dyDescent="0.2">
      <c r="B6" s="19" t="s">
        <v>81</v>
      </c>
      <c r="C6" s="101">
        <v>0.22698598485951441</v>
      </c>
    </row>
    <row r="7" spans="1:8" ht="15.75" customHeight="1" x14ac:dyDescent="0.2">
      <c r="B7" s="19" t="s">
        <v>82</v>
      </c>
      <c r="C7" s="101">
        <v>0.34675162935112469</v>
      </c>
    </row>
    <row r="8" spans="1:8" ht="15.75" customHeight="1" x14ac:dyDescent="0.2">
      <c r="B8" s="19" t="s">
        <v>83</v>
      </c>
      <c r="C8" s="101">
        <v>3.1147536547219438E-3</v>
      </c>
    </row>
    <row r="9" spans="1:8" ht="15.75" customHeight="1" x14ac:dyDescent="0.2">
      <c r="B9" s="19" t="s">
        <v>84</v>
      </c>
      <c r="C9" s="101">
        <v>0.1754860582875698</v>
      </c>
    </row>
    <row r="10" spans="1:8" ht="15.75" customHeight="1" x14ac:dyDescent="0.2">
      <c r="B10" s="19" t="s">
        <v>85</v>
      </c>
      <c r="C10" s="101">
        <v>7.5768063537200239E-2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0.121482429817374</v>
      </c>
      <c r="D14" s="55">
        <v>0.121482429817374</v>
      </c>
      <c r="E14" s="55">
        <v>0.121482429817374</v>
      </c>
      <c r="F14" s="55">
        <v>0.121482429817374</v>
      </c>
    </row>
    <row r="15" spans="1:8" ht="15.75" customHeight="1" x14ac:dyDescent="0.2">
      <c r="B15" s="19" t="s">
        <v>88</v>
      </c>
      <c r="C15" s="101">
        <v>0.26120227375458088</v>
      </c>
      <c r="D15" s="101">
        <v>0.26120227375458088</v>
      </c>
      <c r="E15" s="101">
        <v>0.26120227375458088</v>
      </c>
      <c r="F15" s="101">
        <v>0.26120227375458088</v>
      </c>
    </row>
    <row r="16" spans="1:8" ht="15.75" customHeight="1" x14ac:dyDescent="0.2">
      <c r="B16" s="19" t="s">
        <v>89</v>
      </c>
      <c r="C16" s="101">
        <v>2.4493467062550379E-2</v>
      </c>
      <c r="D16" s="101">
        <v>2.4493467062550379E-2</v>
      </c>
      <c r="E16" s="101">
        <v>2.4493467062550379E-2</v>
      </c>
      <c r="F16" s="101">
        <v>2.4493467062550379E-2</v>
      </c>
    </row>
    <row r="17" spans="1:8" ht="15.75" customHeight="1" x14ac:dyDescent="0.2">
      <c r="B17" s="19" t="s">
        <v>90</v>
      </c>
      <c r="C17" s="101">
        <v>6.6661408493302696E-2</v>
      </c>
      <c r="D17" s="101">
        <v>6.6661408493302696E-2</v>
      </c>
      <c r="E17" s="101">
        <v>6.6661408493302696E-2</v>
      </c>
      <c r="F17" s="101">
        <v>6.6661408493302696E-2</v>
      </c>
    </row>
    <row r="18" spans="1:8" ht="15.75" customHeight="1" x14ac:dyDescent="0.2">
      <c r="B18" s="19" t="s">
        <v>91</v>
      </c>
      <c r="C18" s="101">
        <v>3.3693652749274081E-3</v>
      </c>
      <c r="D18" s="101">
        <v>3.3693652749274081E-3</v>
      </c>
      <c r="E18" s="101">
        <v>3.3693652749274081E-3</v>
      </c>
      <c r="F18" s="101">
        <v>3.3693652749274081E-3</v>
      </c>
    </row>
    <row r="19" spans="1:8" ht="15.75" customHeight="1" x14ac:dyDescent="0.2">
      <c r="B19" s="19" t="s">
        <v>92</v>
      </c>
      <c r="C19" s="101">
        <v>1.7165877903637959E-2</v>
      </c>
      <c r="D19" s="101">
        <v>1.7165877903637959E-2</v>
      </c>
      <c r="E19" s="101">
        <v>1.7165877903637959E-2</v>
      </c>
      <c r="F19" s="101">
        <v>1.7165877903637959E-2</v>
      </c>
    </row>
    <row r="20" spans="1:8" ht="15.75" customHeight="1" x14ac:dyDescent="0.2">
      <c r="B20" s="19" t="s">
        <v>93</v>
      </c>
      <c r="C20" s="101">
        <v>2.1412520394452399E-2</v>
      </c>
      <c r="D20" s="101">
        <v>2.1412520394452399E-2</v>
      </c>
      <c r="E20" s="101">
        <v>2.1412520394452399E-2</v>
      </c>
      <c r="F20" s="101">
        <v>2.1412520394452399E-2</v>
      </c>
    </row>
    <row r="21" spans="1:8" ht="15.75" customHeight="1" x14ac:dyDescent="0.2">
      <c r="B21" s="19" t="s">
        <v>94</v>
      </c>
      <c r="C21" s="101">
        <v>0.13633442984146171</v>
      </c>
      <c r="D21" s="101">
        <v>0.13633442984146171</v>
      </c>
      <c r="E21" s="101">
        <v>0.13633442984146171</v>
      </c>
      <c r="F21" s="101">
        <v>0.13633442984146171</v>
      </c>
    </row>
    <row r="22" spans="1:8" ht="15.75" customHeight="1" x14ac:dyDescent="0.2">
      <c r="B22" s="19" t="s">
        <v>95</v>
      </c>
      <c r="C22" s="101">
        <v>0.34787822745771269</v>
      </c>
      <c r="D22" s="101">
        <v>0.34787822745771269</v>
      </c>
      <c r="E22" s="101">
        <v>0.34787822745771269</v>
      </c>
      <c r="F22" s="101">
        <v>0.34787822745771269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4.7996967000000001E-2</v>
      </c>
    </row>
    <row r="27" spans="1:8" ht="15.75" customHeight="1" x14ac:dyDescent="0.2">
      <c r="B27" s="19" t="s">
        <v>102</v>
      </c>
      <c r="C27" s="101">
        <v>1.9231089E-2</v>
      </c>
    </row>
    <row r="28" spans="1:8" ht="15.75" customHeight="1" x14ac:dyDescent="0.2">
      <c r="B28" s="19" t="s">
        <v>103</v>
      </c>
      <c r="C28" s="101">
        <v>0.23147800700000001</v>
      </c>
    </row>
    <row r="29" spans="1:8" ht="15.75" customHeight="1" x14ac:dyDescent="0.2">
      <c r="B29" s="19" t="s">
        <v>104</v>
      </c>
      <c r="C29" s="101">
        <v>0.13894083700000001</v>
      </c>
    </row>
    <row r="30" spans="1:8" ht="15.75" customHeight="1" x14ac:dyDescent="0.2">
      <c r="B30" s="19" t="s">
        <v>2</v>
      </c>
      <c r="C30" s="101">
        <v>5.0303380000000002E-2</v>
      </c>
    </row>
    <row r="31" spans="1:8" ht="15.75" customHeight="1" x14ac:dyDescent="0.2">
      <c r="B31" s="19" t="s">
        <v>105</v>
      </c>
      <c r="C31" s="101">
        <v>7.028529E-2</v>
      </c>
    </row>
    <row r="32" spans="1:8" ht="15.75" customHeight="1" x14ac:dyDescent="0.2">
      <c r="B32" s="19" t="s">
        <v>106</v>
      </c>
      <c r="C32" s="101">
        <v>0.146633282</v>
      </c>
    </row>
    <row r="33" spans="2:3" ht="15.75" customHeight="1" x14ac:dyDescent="0.2">
      <c r="B33" s="19" t="s">
        <v>107</v>
      </c>
      <c r="C33" s="101">
        <v>0.12525921100000001</v>
      </c>
    </row>
    <row r="34" spans="2:3" ht="15.75" customHeight="1" x14ac:dyDescent="0.2">
      <c r="B34" s="19" t="s">
        <v>108</v>
      </c>
      <c r="C34" s="101">
        <v>0.169871936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dqV9OwIlo1HIyLt/W/qoAlvidOL/c6RGNW7fe+22D0XWQi4YL/fn7V462vebpA2+RR/+6hVhWXPuNCddPyWylg==" saltValue="PrIaHujFJ/rNjaovWXrwl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0.29280085350000001</v>
      </c>
      <c r="D14" s="54">
        <v>0.28374893770699999</v>
      </c>
      <c r="E14" s="54">
        <v>0.28374893770699999</v>
      </c>
      <c r="F14" s="54">
        <v>0.220751489922</v>
      </c>
      <c r="G14" s="54">
        <v>0.220751489922</v>
      </c>
      <c r="H14" s="45">
        <v>0.42</v>
      </c>
      <c r="I14" s="55">
        <v>0.42</v>
      </c>
      <c r="J14" s="55">
        <v>0.42</v>
      </c>
      <c r="K14" s="55">
        <v>0.42</v>
      </c>
      <c r="L14" s="45">
        <v>0.28199999999999997</v>
      </c>
      <c r="M14" s="55">
        <v>0.28199999999999997</v>
      </c>
      <c r="N14" s="55">
        <v>0.28199999999999997</v>
      </c>
      <c r="O14" s="55">
        <v>0.28199999999999997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0.17053863631168648</v>
      </c>
      <c r="D15" s="52">
        <f t="shared" si="0"/>
        <v>0.16526644752912734</v>
      </c>
      <c r="E15" s="52">
        <f t="shared" si="0"/>
        <v>0.16526644752912734</v>
      </c>
      <c r="F15" s="52">
        <f t="shared" si="0"/>
        <v>0.12857427703867974</v>
      </c>
      <c r="G15" s="52">
        <f t="shared" si="0"/>
        <v>0.12857427703867974</v>
      </c>
      <c r="H15" s="52">
        <f t="shared" si="0"/>
        <v>0.24462437999999997</v>
      </c>
      <c r="I15" s="52">
        <f t="shared" si="0"/>
        <v>0.24462437999999997</v>
      </c>
      <c r="J15" s="52">
        <f t="shared" si="0"/>
        <v>0.24462437999999997</v>
      </c>
      <c r="K15" s="52">
        <f t="shared" si="0"/>
        <v>0.24462437999999997</v>
      </c>
      <c r="L15" s="52">
        <f t="shared" si="0"/>
        <v>0.16424779799999997</v>
      </c>
      <c r="M15" s="52">
        <f t="shared" si="0"/>
        <v>0.16424779799999997</v>
      </c>
      <c r="N15" s="52">
        <f t="shared" si="0"/>
        <v>0.16424779799999997</v>
      </c>
      <c r="O15" s="52">
        <f t="shared" si="0"/>
        <v>0.16424779799999997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MuOI5AeDEITYt49rq6M18bm2Sjd8PyBLWM3V2EotYQ5GMF21+kQQreAGE2Jp7z1VqYTcRAWMQWBdBMkeCzFTww==" saltValue="UxoyGHsxZU7IO3TkKGmd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0.66450710000000002</v>
      </c>
      <c r="D2" s="53">
        <v>0.4996447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3.7980559999999997E-2</v>
      </c>
      <c r="D3" s="53">
        <v>7.3969259999999995E-2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0.22020380000000001</v>
      </c>
      <c r="D4" s="53">
        <v>0.2993806</v>
      </c>
      <c r="E4" s="53">
        <v>0.83460456132888794</v>
      </c>
      <c r="F4" s="53">
        <v>0.67471897602081299</v>
      </c>
      <c r="G4" s="53">
        <v>0</v>
      </c>
    </row>
    <row r="5" spans="1:7" x14ac:dyDescent="0.2">
      <c r="B5" s="3" t="s">
        <v>132</v>
      </c>
      <c r="C5" s="52">
        <v>7.7308479999999999E-2</v>
      </c>
      <c r="D5" s="52">
        <v>0.12700549999999999</v>
      </c>
      <c r="E5" s="52">
        <f>1-SUM(E2:E4)</f>
        <v>0.16539543867111206</v>
      </c>
      <c r="F5" s="52">
        <f>1-SUM(F2:F4)</f>
        <v>0.32528102397918701</v>
      </c>
      <c r="G5" s="52">
        <f>1-SUM(G2:G4)</f>
        <v>1</v>
      </c>
    </row>
  </sheetData>
  <sheetProtection algorithmName="SHA-512" hashValue="hMTrLYmpzAdn6694J+ljJRrnoC8Wd0j19Y/6kYisXLL1roICxG/S1tzR9LDvn9uwmtFiiy76MDkjWxpyGLNt6Q==" saltValue="fhQYVOllk5ykkiz1YVfwQ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eeoZApFfXBRfNoKcA4Cyj0rVa+WIQaQ0/l8C5PTiR7WmT/iYfUhfoeWt4IN9MAtGTMCT8vWRIcjieT3Cp03HBA==" saltValue="jt61UBLmqtoiWCJ5BGkYt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pDVNJPnkZ7e7tuDuz14LWegglbfWz/eCddK39uSkBpWPWHJEcZ7IswuYUzDr1vCHwFLnIY51QoUZjBRFdPox8g==" saltValue="N1zm/vCdi6xa0VMWcl5Nr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3hkix8RwmKAcc7pOudrEZya2O57xBlEhUEajnUjwzL2/VkxKguR4iD9JsAXHPTboJKDv6vpt8HgJeVWOGYzoMw==" saltValue="CWxdHfBvhV2mrsmGbBV55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bwqCbWiqk4eWYko9toTr1GAbgaj4nYNsUhu6jPhrO5BFkZJfc6aJDq+0oM4Ij/0S1EYHqpBzGBWuJTpENq93vA==" saltValue="uA9ey7PzJEQL3RSWCPQeY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2023-01-25T12:27:28Z</dcterms:modified>
</cp:coreProperties>
</file>