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6A52CC11-89D0-42C8-8994-43DA2A7CE5D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4" i="2"/>
  <c r="A24" i="2"/>
  <c r="A18" i="2"/>
  <c r="A17" i="2"/>
  <c r="A16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I6" i="2" l="1"/>
  <c r="A25" i="2"/>
  <c r="A26" i="2"/>
  <c r="I7" i="2"/>
  <c r="A32" i="2"/>
  <c r="A33" i="2"/>
  <c r="A39" i="2"/>
  <c r="I10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<sst xmlns="http://schemas.openxmlformats.org/spreadsheetml/2006/main" count="2092" uniqueCount="337">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</sst>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11469.74291992189</v>
      </c>
    </row>
    <row r="8" spans="1:3" ht="15" customHeight="1" x14ac:dyDescent="0.2">
      <c r="B8" s="5" t="s">
        <v>19</v>
      </c>
      <c r="C8" s="44">
        <v>4.7E-2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0.81211067199706999</v>
      </c>
    </row>
    <row r="11" spans="1:3" ht="15" customHeight="1" x14ac:dyDescent="0.2">
      <c r="B11" s="5" t="s">
        <v>22</v>
      </c>
      <c r="C11" s="45">
        <v>0.90300000000000002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0.27600000000000002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0.14169999999999999</v>
      </c>
    </row>
    <row r="24" spans="1:3" ht="15" customHeight="1" x14ac:dyDescent="0.2">
      <c r="B24" s="15" t="s">
        <v>33</v>
      </c>
      <c r="C24" s="45">
        <v>0.49370000000000003</v>
      </c>
    </row>
    <row r="25" spans="1:3" ht="15" customHeight="1" x14ac:dyDescent="0.2">
      <c r="B25" s="15" t="s">
        <v>34</v>
      </c>
      <c r="C25" s="45">
        <v>0.31890000000000002</v>
      </c>
    </row>
    <row r="26" spans="1:3" ht="15" customHeight="1" x14ac:dyDescent="0.2">
      <c r="B26" s="15" t="s">
        <v>35</v>
      </c>
      <c r="C26" s="45">
        <v>4.5699999999999998E-2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12.740112099436899</v>
      </c>
    </row>
    <row r="38" spans="1:5" ht="15" customHeight="1" x14ac:dyDescent="0.2">
      <c r="B38" s="11" t="s">
        <v>45</v>
      </c>
      <c r="C38" s="43">
        <v>20.013846672465299</v>
      </c>
      <c r="D38" s="12"/>
      <c r="E38" s="13"/>
    </row>
    <row r="39" spans="1:5" ht="15" customHeight="1" x14ac:dyDescent="0.2">
      <c r="B39" s="11" t="s">
        <v>46</v>
      </c>
      <c r="C39" s="43">
        <v>22.328003022965699</v>
      </c>
      <c r="D39" s="12"/>
      <c r="E39" s="12"/>
    </row>
    <row r="40" spans="1:5" ht="15" customHeight="1" x14ac:dyDescent="0.2">
      <c r="B40" s="11" t="s">
        <v>47</v>
      </c>
      <c r="C40" s="100">
        <v>1.17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11.184526630000001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2.0190099999999999E-2</v>
      </c>
      <c r="D45" s="12"/>
    </row>
    <row r="46" spans="1:5" ht="15.75" customHeight="1" x14ac:dyDescent="0.2">
      <c r="B46" s="11" t="s">
        <v>52</v>
      </c>
      <c r="C46" s="45">
        <v>9.1186399999999987E-2</v>
      </c>
      <c r="D46" s="12"/>
    </row>
    <row r="47" spans="1:5" ht="15.75" customHeight="1" x14ac:dyDescent="0.2">
      <c r="B47" s="11" t="s">
        <v>53</v>
      </c>
      <c r="C47" s="45">
        <v>0.1337083</v>
      </c>
      <c r="D47" s="12"/>
      <c r="E47" s="13"/>
    </row>
    <row r="48" spans="1:5" ht="15" customHeight="1" x14ac:dyDescent="0.2">
      <c r="B48" s="11" t="s">
        <v>54</v>
      </c>
      <c r="C48" s="46">
        <v>0.7549151999999999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0.54077500000000001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RNqrpFZdoQH5NJtwIbj1FyM1dINKKmsCfm95+pOIUi9A2kQb7dTl1DE8eAkeQ2Ar4ESs260tha5KxZfHS2705w==" saltValue="XFg0HsuXCwBX+TfAL+aN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0.70004438482937204</v>
      </c>
      <c r="C2" s="98">
        <v>0.95</v>
      </c>
      <c r="D2" s="56">
        <v>91.330267740197584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40.626528785920193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936.48215246114307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2.791024751973453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0.21692764317660301</v>
      </c>
      <c r="C10" s="98">
        <v>0.95</v>
      </c>
      <c r="D10" s="56">
        <v>13.758828229716091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0.21692764317660301</v>
      </c>
      <c r="C11" s="98">
        <v>0.95</v>
      </c>
      <c r="D11" s="56">
        <v>13.758828229716091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0.21692764317660301</v>
      </c>
      <c r="C12" s="98">
        <v>0.95</v>
      </c>
      <c r="D12" s="56">
        <v>13.758828229716091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0.21692764317660301</v>
      </c>
      <c r="C13" s="98">
        <v>0.95</v>
      </c>
      <c r="D13" s="56">
        <v>13.758828229716091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0.21692764317660301</v>
      </c>
      <c r="C14" s="98">
        <v>0.95</v>
      </c>
      <c r="D14" s="56">
        <v>13.758828229716091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0.21692764317660301</v>
      </c>
      <c r="C15" s="98">
        <v>0.95</v>
      </c>
      <c r="D15" s="56">
        <v>13.758828229716091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1.465594029611444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21.432133639931681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21.432133639931681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27.58396231596782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24.134826347321969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4.7459931534262978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0.16919001176010401</v>
      </c>
      <c r="C27" s="98">
        <v>0.95</v>
      </c>
      <c r="D27" s="56">
        <v>19.155143804923071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0.88352908609115</v>
      </c>
      <c r="C29" s="98">
        <v>0.95</v>
      </c>
      <c r="D29" s="56">
        <v>189.65223389589579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0.76529144671086591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0.15005472180000001</v>
      </c>
      <c r="C32" s="98">
        <v>0.95</v>
      </c>
      <c r="D32" s="56">
        <v>3.2236445106369032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0.26580414175987199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3.73761277259677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0.95996349762789701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cXx+xNDHIUUPvbWisYe2eh5v/Z4TRKktnD3VPUitTLF6ZnO4GpF+jZKpaALPXBYB5MyoeSGezOX2Q/oXGAoaA==" saltValue="MRrBgRYjQlwHhTLbsqgY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8YpTocoeA1+EUdwaGHjZzfqTn0sXUhw+AJY9musrRLxyVyv4hnscpdACL8T9aPoPsTtIWX7uDXud1CfAqFAf9w==" saltValue="m48jeo9okRvWWfMOxUVl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Pb+Bx1na0b0CFr4LvyppC7/DERPAPRGVV287MeCkqpkwoDHfqjv/fjlpx31iDY6bIEKd9ryjOkJM7w38wD/XJw==" saltValue="FX5wYC2XLaxdPMlUah8D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</v>
      </c>
      <c r="C3" s="21">
        <f>frac_mam_1_5months * 2.6</f>
        <v>0</v>
      </c>
      <c r="D3" s="21">
        <f>frac_mam_6_11months * 2.6</f>
        <v>0.16789871800000003</v>
      </c>
      <c r="E3" s="21">
        <f>frac_mam_12_23months * 2.6</f>
        <v>7.1912456200000002E-2</v>
      </c>
      <c r="F3" s="21">
        <f>frac_mam_24_59months * 2.6</f>
        <v>5.48676518E-2</v>
      </c>
    </row>
    <row r="4" spans="1:6" ht="15.75" customHeight="1" x14ac:dyDescent="0.2">
      <c r="A4" s="3" t="s">
        <v>208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sheetProtection algorithmName="SHA-512" hashValue="HTd8bnAfPH2fF3paf4nepNVg2S6IqoXQ7FYnbgPh8VAC2BgOZNIaSgrYujiSIYhzZ8DvvTx1vaeA2bR+pFKKNA==" saltValue="Y9JreBGtQ/CuTAG3cQZh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4.7E-2</v>
      </c>
      <c r="E2" s="60">
        <f>food_insecure</f>
        <v>4.7E-2</v>
      </c>
      <c r="F2" s="60">
        <f>food_insecure</f>
        <v>4.7E-2</v>
      </c>
      <c r="G2" s="60">
        <f>food_insecure</f>
        <v>4.7E-2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4.7E-2</v>
      </c>
      <c r="F5" s="60">
        <f>food_insecure</f>
        <v>4.7E-2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4.7E-2</v>
      </c>
      <c r="F8" s="60">
        <f>food_insecure</f>
        <v>4.7E-2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4.7E-2</v>
      </c>
      <c r="F9" s="60">
        <f>food_insecure</f>
        <v>4.7E-2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4.7E-2</v>
      </c>
      <c r="I15" s="60">
        <f>food_insecure</f>
        <v>4.7E-2</v>
      </c>
      <c r="J15" s="60">
        <f>food_insecure</f>
        <v>4.7E-2</v>
      </c>
      <c r="K15" s="60">
        <f>food_insecure</f>
        <v>4.7E-2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0.90300000000000002</v>
      </c>
      <c r="I18" s="60">
        <f>frac_PW_health_facility</f>
        <v>0.90300000000000002</v>
      </c>
      <c r="J18" s="60">
        <f>frac_PW_health_facility</f>
        <v>0.90300000000000002</v>
      </c>
      <c r="K18" s="60">
        <f>frac_PW_health_facility</f>
        <v>0.90300000000000002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0.27600000000000002</v>
      </c>
      <c r="M24" s="60">
        <f>famplan_unmet_need</f>
        <v>0.27600000000000002</v>
      </c>
      <c r="N24" s="60">
        <f>famplan_unmet_need</f>
        <v>0.27600000000000002</v>
      </c>
      <c r="O24" s="60">
        <f>famplan_unmet_need</f>
        <v>0.27600000000000002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9.3920238388824628E-2</v>
      </c>
      <c r="M25" s="60">
        <f>(1-food_insecure)*(0.49)+food_insecure*(0.7)</f>
        <v>0.49986999999999998</v>
      </c>
      <c r="N25" s="60">
        <f>(1-food_insecure)*(0.49)+food_insecure*(0.7)</f>
        <v>0.49986999999999998</v>
      </c>
      <c r="O25" s="60">
        <f>(1-food_insecure)*(0.49)+food_insecure*(0.7)</f>
        <v>0.49986999999999998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4.0251530738067691E-2</v>
      </c>
      <c r="M26" s="60">
        <f>(1-food_insecure)*(0.21)+food_insecure*(0.3)</f>
        <v>0.21422999999999998</v>
      </c>
      <c r="N26" s="60">
        <f>(1-food_insecure)*(0.21)+food_insecure*(0.3)</f>
        <v>0.21422999999999998</v>
      </c>
      <c r="O26" s="60">
        <f>(1-food_insecure)*(0.21)+food_insecure*(0.3)</f>
        <v>0.21422999999999998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5.3717558876037685E-2</v>
      </c>
      <c r="M27" s="60">
        <f>(1-food_insecure)*(0.3)</f>
        <v>0.28589999999999999</v>
      </c>
      <c r="N27" s="60">
        <f>(1-food_insecure)*(0.3)</f>
        <v>0.28589999999999999</v>
      </c>
      <c r="O27" s="60">
        <f>(1-food_insecure)*(0.3)</f>
        <v>0.28589999999999999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0.81211067199706999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p3ni2VeM/ih4lO8M98Jb5wQ/X3NFo0HnYN9lELpOrI+yoWCS5fH+JnnPOBYPRi+k5EIlqMeh7Q0H8uyFQExX/g==" saltValue="yiDNkz8ImgALM9bVVf7H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RzCYVK7hI/tkGwrb7FnIbgoYl8mhu4OkHhGbKQZfx0ksAG2f8/+TV9zlQsCy8BTZdvNreiu59nziL19xsoH1zA==" saltValue="KaTjy6omrEk+raLNod254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hc50MgDKiCTekJVS5h1JeCJvZA8PLjWX5zfUIuWPpVTPHtiKTmIaRsjWzVqHCEui+uY25imOSJwc5fEHBreuw==" saltValue="ehVj3Oy1Z27cn+QcD6ri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uBaXupmQF5EJEpR9Lf99UPsPphu+uGv4vcB8QEZLC9r3NAMjL0SPMlrP85bm3eBi9FEXNFlnCiA6S7S8GIf1A==" saltValue="zGKq1VwmuJImcKLoTlJVt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nYb43cgQWD62ozdBBjQLKDMF7gVkiFLJ3CeF6wQMtR9Ih9sZYH0YpE1f1MVA8ekEYLCeQ4/oyUHsLVPRDtHVQ==" saltValue="qa2l6SAwS18a6lT9CMy7O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sAFX46kNs/Hk/FuEZa5t8rz1S/NP3+zUynJVEl1hkXobDV3/0lsfhZ9fLXEEaC6MSWVC1WrloWB2k5PHmkvoA==" saltValue="aa9R6OWnfhOyIFMcJHQGI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2073.1984000000002</v>
      </c>
      <c r="C2" s="49">
        <v>6400</v>
      </c>
      <c r="D2" s="49">
        <v>15500</v>
      </c>
      <c r="E2" s="49">
        <v>8300</v>
      </c>
      <c r="F2" s="49">
        <v>7000</v>
      </c>
      <c r="G2" s="17">
        <f t="shared" ref="G2:G11" si="0">C2+D2+E2+F2</f>
        <v>37200</v>
      </c>
      <c r="H2" s="17">
        <f t="shared" ref="H2:H11" si="1">(B2 + stillbirth*B2/(1000-stillbirth))/(1-abortion)</f>
        <v>2382.5550228275279</v>
      </c>
      <c r="I2" s="17">
        <f t="shared" ref="I2:I11" si="2">G2-H2</f>
        <v>34817.444977172476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2055.8951999999999</v>
      </c>
      <c r="C3" s="50">
        <v>6100</v>
      </c>
      <c r="D3" s="50">
        <v>15300</v>
      </c>
      <c r="E3" s="50">
        <v>8300</v>
      </c>
      <c r="F3" s="50">
        <v>7200</v>
      </c>
      <c r="G3" s="17">
        <f t="shared" si="0"/>
        <v>36900</v>
      </c>
      <c r="H3" s="17">
        <f t="shared" si="1"/>
        <v>2362.6698897544024</v>
      </c>
      <c r="I3" s="17">
        <f t="shared" si="2"/>
        <v>34537.330110245595</v>
      </c>
    </row>
    <row r="4" spans="1:9" ht="15.75" customHeight="1" x14ac:dyDescent="0.2">
      <c r="A4" s="5">
        <f t="shared" si="3"/>
        <v>2023</v>
      </c>
      <c r="B4" s="49">
        <v>2027.2008000000001</v>
      </c>
      <c r="C4" s="50">
        <v>5900</v>
      </c>
      <c r="D4" s="50">
        <v>14900</v>
      </c>
      <c r="E4" s="50">
        <v>8200</v>
      </c>
      <c r="F4" s="50">
        <v>7200</v>
      </c>
      <c r="G4" s="17">
        <f t="shared" si="0"/>
        <v>36200</v>
      </c>
      <c r="H4" s="17">
        <f t="shared" si="1"/>
        <v>2329.6937950173906</v>
      </c>
      <c r="I4" s="17">
        <f t="shared" si="2"/>
        <v>33870.306204982611</v>
      </c>
    </row>
    <row r="5" spans="1:9" ht="15.75" customHeight="1" x14ac:dyDescent="0.2">
      <c r="A5" s="5">
        <f t="shared" si="3"/>
        <v>2024</v>
      </c>
      <c r="B5" s="49">
        <v>2009.4272000000001</v>
      </c>
      <c r="C5" s="50">
        <v>5700</v>
      </c>
      <c r="D5" s="50">
        <v>14400</v>
      </c>
      <c r="E5" s="50">
        <v>8200</v>
      </c>
      <c r="F5" s="50">
        <v>7400</v>
      </c>
      <c r="G5" s="17">
        <f t="shared" si="0"/>
        <v>35700</v>
      </c>
      <c r="H5" s="17">
        <f t="shared" si="1"/>
        <v>2309.2680702272655</v>
      </c>
      <c r="I5" s="17">
        <f t="shared" si="2"/>
        <v>33390.731929772737</v>
      </c>
    </row>
    <row r="6" spans="1:9" ht="15.75" customHeight="1" x14ac:dyDescent="0.2">
      <c r="A6" s="5">
        <f t="shared" si="3"/>
        <v>2025</v>
      </c>
      <c r="B6" s="49">
        <v>1980.576</v>
      </c>
      <c r="C6" s="50">
        <v>5600</v>
      </c>
      <c r="D6" s="50">
        <v>14100</v>
      </c>
      <c r="E6" s="50">
        <v>8200</v>
      </c>
      <c r="F6" s="50">
        <v>7500</v>
      </c>
      <c r="G6" s="17">
        <f t="shared" si="0"/>
        <v>35400</v>
      </c>
      <c r="H6" s="17">
        <f t="shared" si="1"/>
        <v>2276.1117782512533</v>
      </c>
      <c r="I6" s="17">
        <f t="shared" si="2"/>
        <v>33123.888221748748</v>
      </c>
    </row>
    <row r="7" spans="1:9" ht="15.75" customHeight="1" x14ac:dyDescent="0.2">
      <c r="A7" s="5">
        <f t="shared" si="3"/>
        <v>2026</v>
      </c>
      <c r="B7" s="49">
        <v>1961.8510000000001</v>
      </c>
      <c r="C7" s="50">
        <v>5500</v>
      </c>
      <c r="D7" s="50">
        <v>13600</v>
      </c>
      <c r="E7" s="50">
        <v>8200</v>
      </c>
      <c r="F7" s="50">
        <v>7500</v>
      </c>
      <c r="G7" s="17">
        <f t="shared" si="0"/>
        <v>34800</v>
      </c>
      <c r="H7" s="17">
        <f t="shared" si="1"/>
        <v>2254.5926883260222</v>
      </c>
      <c r="I7" s="17">
        <f t="shared" si="2"/>
        <v>32545.407311673978</v>
      </c>
    </row>
    <row r="8" spans="1:9" ht="15.75" customHeight="1" x14ac:dyDescent="0.2">
      <c r="A8" s="5">
        <f t="shared" si="3"/>
        <v>2027</v>
      </c>
      <c r="B8" s="49">
        <v>1932.3620000000001</v>
      </c>
      <c r="C8" s="50">
        <v>5400</v>
      </c>
      <c r="D8" s="50">
        <v>13100</v>
      </c>
      <c r="E8" s="50">
        <v>8200</v>
      </c>
      <c r="F8" s="50">
        <v>7600</v>
      </c>
      <c r="G8" s="17">
        <f t="shared" si="0"/>
        <v>34300</v>
      </c>
      <c r="H8" s="17">
        <f t="shared" si="1"/>
        <v>2220.7034256929037</v>
      </c>
      <c r="I8" s="17">
        <f t="shared" si="2"/>
        <v>32079.296574307096</v>
      </c>
    </row>
    <row r="9" spans="1:9" ht="15.75" customHeight="1" x14ac:dyDescent="0.2">
      <c r="A9" s="5">
        <f t="shared" si="3"/>
        <v>2028</v>
      </c>
      <c r="B9" s="49">
        <v>1913.1587999999999</v>
      </c>
      <c r="C9" s="50">
        <v>5400</v>
      </c>
      <c r="D9" s="50">
        <v>12500</v>
      </c>
      <c r="E9" s="50">
        <v>8300</v>
      </c>
      <c r="F9" s="50">
        <v>7600</v>
      </c>
      <c r="G9" s="17">
        <f t="shared" si="0"/>
        <v>33800</v>
      </c>
      <c r="H9" s="17">
        <f t="shared" si="1"/>
        <v>2198.6347801574057</v>
      </c>
      <c r="I9" s="17">
        <f t="shared" si="2"/>
        <v>31601.365219842595</v>
      </c>
    </row>
    <row r="10" spans="1:9" ht="15.75" customHeight="1" x14ac:dyDescent="0.2">
      <c r="A10" s="5">
        <f t="shared" si="3"/>
        <v>2029</v>
      </c>
      <c r="B10" s="49">
        <v>1883.5103999999999</v>
      </c>
      <c r="C10" s="50">
        <v>5400</v>
      </c>
      <c r="D10" s="50">
        <v>12100</v>
      </c>
      <c r="E10" s="50">
        <v>8300</v>
      </c>
      <c r="F10" s="50">
        <v>7700</v>
      </c>
      <c r="G10" s="17">
        <f t="shared" si="0"/>
        <v>33500</v>
      </c>
      <c r="H10" s="17">
        <f t="shared" si="1"/>
        <v>2164.5623323208647</v>
      </c>
      <c r="I10" s="17">
        <f t="shared" si="2"/>
        <v>31335.437667679136</v>
      </c>
    </row>
    <row r="11" spans="1:9" ht="15.75" customHeight="1" x14ac:dyDescent="0.2">
      <c r="A11" s="5">
        <f t="shared" si="3"/>
        <v>2030</v>
      </c>
      <c r="B11" s="49">
        <v>1853.8620000000001</v>
      </c>
      <c r="C11" s="50">
        <v>5400</v>
      </c>
      <c r="D11" s="50">
        <v>11700</v>
      </c>
      <c r="E11" s="50">
        <v>8200</v>
      </c>
      <c r="F11" s="50">
        <v>7700</v>
      </c>
      <c r="G11" s="17">
        <f t="shared" si="0"/>
        <v>33000</v>
      </c>
      <c r="H11" s="17">
        <f t="shared" si="1"/>
        <v>2130.4898844843242</v>
      </c>
      <c r="I11" s="17">
        <f t="shared" si="2"/>
        <v>30869.510115515677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dsGL/gpXF0Zf9eeyKgSEm0Yeb9jJp6q/5+MHdOLWQw3drdPo/spmFrEFlLWeNCR5algsnGBBHpXAU73RuyMLQ==" saltValue="g9iCvkRwCg60o1TMX2aa6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9xdMkOfOJAiTAh2Nffp//YEpCynNXLOJgRKGpDrblcQx/DW+6HgcZlBKefmvamp0UdnTl/TL88z+jnL5Vimscw==" saltValue="rmv+wglQIyB2kGBrbPdBn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L27GApU/3zuTTz+zqbta2V49tyMtQhls1HrOjXwQm43d18XCeTVujxNm3NkzEWGYpqINGcqMZi7pGMieNzkuBQ==" saltValue="iTs1mbl77+++kx1nIrSS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893OwSNVu9Qi5SC09J3xXHvDMqMcHBPQhSsHju1XhDRS5d1oDWR3NN6/7+t5S8ET6d298VhXtQv74QHKj3R6kw==" saltValue="/Ak0ysaX5Av7JiCiTvTC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agtzOPTSDA52SX0WRQTH4FrTfiXvzIHK59EjPzxIkpIjC1J2OiommlXB5o6a2TFOkyFJtlaQrK/1xGX0c3cHg==" saltValue="p7u7BfWWY2wtTcRDxBg9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1P4tbOYQRakex9AHEjAOahu7PDSkY6x0L6NFvEd8lnqilH8hyFtC6RqTLNte8tU5UrqYBBk5K2C1kCw+s0VQYQ==" saltValue="5jAQxb95OwHe/qK1in3k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l+oR1Rk0RZzXaoN4yDCtC5C9AyrdfEkyyMp0F2QjN8db/e1nhxa++Osd/7d2VCwLilCWzk3CQVVcqZG5f9tow==" saltValue="86BEqeKy+D1k4TsSmr7u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zkbxPLqKU1nN4fb0pfkr5EAsIFimwRqqc2unZpp8wIx6RkwrlpQqJ/weCvAgAbmdBR8p7UY46Gg8G+SKAszsg==" saltValue="SLS0L9HwRhiaYdGJHjtA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ye/Xyh2dvVaZmpK6IpPE50duQ+mY2nzJVAM9oV2meyaiW1FLdaPepYvbP6mGjaH+wrobWBa09eVQHwNlwzI9TQ==" saltValue="fwQiOUIp95Am8VRL2b0h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y8tHeg0Uk5Se/Mm4iL02XYAf1ayjHG+hc5Dp6BWnlEPsCw2mhrmFqc+49VkszxSJQ1PsJn02uJroLtspCN/bw==" saltValue="omw5M04DcMCOj2jLbAQj/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5.0991147828943262E-2</v>
      </c>
    </row>
    <row r="5" spans="1:8" ht="15.75" customHeight="1" x14ac:dyDescent="0.2">
      <c r="B5" s="19" t="s">
        <v>80</v>
      </c>
      <c r="C5" s="101">
        <v>3.2672568880704522E-2</v>
      </c>
    </row>
    <row r="6" spans="1:8" ht="15.75" customHeight="1" x14ac:dyDescent="0.2">
      <c r="B6" s="19" t="s">
        <v>81</v>
      </c>
      <c r="C6" s="101">
        <v>0.1129749597329175</v>
      </c>
    </row>
    <row r="7" spans="1:8" ht="15.75" customHeight="1" x14ac:dyDescent="0.2">
      <c r="B7" s="19" t="s">
        <v>82</v>
      </c>
      <c r="C7" s="101">
        <v>0.47524061333807732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0.1496648998347884</v>
      </c>
    </row>
    <row r="10" spans="1:8" ht="15.75" customHeight="1" x14ac:dyDescent="0.2">
      <c r="B10" s="19" t="s">
        <v>85</v>
      </c>
      <c r="C10" s="101">
        <v>0.17845581038456909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88</v>
      </c>
      <c r="C15" s="101">
        <v>0.16608990431000009</v>
      </c>
      <c r="D15" s="101">
        <v>0.16608990431000009</v>
      </c>
      <c r="E15" s="101">
        <v>0.16608990431000009</v>
      </c>
      <c r="F15" s="101">
        <v>0.16608990431000009</v>
      </c>
    </row>
    <row r="16" spans="1:8" ht="15.75" customHeight="1" x14ac:dyDescent="0.2">
      <c r="B16" s="19" t="s">
        <v>89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9.0683221820000118E-2</v>
      </c>
      <c r="D21" s="101">
        <v>9.0683221820000118E-2</v>
      </c>
      <c r="E21" s="101">
        <v>9.0683221820000118E-2</v>
      </c>
      <c r="F21" s="101">
        <v>9.0683221820000118E-2</v>
      </c>
    </row>
    <row r="22" spans="1:8" ht="15.75" customHeight="1" x14ac:dyDescent="0.2">
      <c r="B22" s="19" t="s">
        <v>95</v>
      </c>
      <c r="C22" s="101">
        <v>0.74322687386999975</v>
      </c>
      <c r="D22" s="101">
        <v>0.74322687386999975</v>
      </c>
      <c r="E22" s="101">
        <v>0.74322687386999975</v>
      </c>
      <c r="F22" s="101">
        <v>0.74322687386999975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4.5480066999999999E-2</v>
      </c>
    </row>
    <row r="27" spans="1:8" ht="15.75" customHeight="1" x14ac:dyDescent="0.2">
      <c r="B27" s="19" t="s">
        <v>102</v>
      </c>
      <c r="C27" s="101">
        <v>0.14298022799999999</v>
      </c>
    </row>
    <row r="28" spans="1:8" ht="15.75" customHeight="1" x14ac:dyDescent="0.2">
      <c r="B28" s="19" t="s">
        <v>103</v>
      </c>
      <c r="C28" s="101">
        <v>9.6627131000000019E-2</v>
      </c>
    </row>
    <row r="29" spans="1:8" ht="15.75" customHeight="1" x14ac:dyDescent="0.2">
      <c r="B29" s="19" t="s">
        <v>104</v>
      </c>
      <c r="C29" s="101">
        <v>0.16091661700000001</v>
      </c>
    </row>
    <row r="30" spans="1:8" ht="15.75" customHeight="1" x14ac:dyDescent="0.2">
      <c r="B30" s="19" t="s">
        <v>2</v>
      </c>
      <c r="C30" s="101">
        <v>3.5424285E-2</v>
      </c>
    </row>
    <row r="31" spans="1:8" ht="15.75" customHeight="1" x14ac:dyDescent="0.2">
      <c r="B31" s="19" t="s">
        <v>105</v>
      </c>
      <c r="C31" s="101">
        <v>0.141582982</v>
      </c>
    </row>
    <row r="32" spans="1:8" ht="15.75" customHeight="1" x14ac:dyDescent="0.2">
      <c r="B32" s="19" t="s">
        <v>106</v>
      </c>
      <c r="C32" s="101">
        <v>7.2277499999999981E-2</v>
      </c>
    </row>
    <row r="33" spans="2:3" ht="15.75" customHeight="1" x14ac:dyDescent="0.2">
      <c r="B33" s="19" t="s">
        <v>107</v>
      </c>
      <c r="C33" s="101">
        <v>0.14607978499999999</v>
      </c>
    </row>
    <row r="34" spans="2:3" ht="15.75" customHeight="1" x14ac:dyDescent="0.2">
      <c r="B34" s="19" t="s">
        <v>108</v>
      </c>
      <c r="C34" s="101">
        <v>0.158631406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ndcQj4FkJq1Nu0qLhyyDVydVGxl3febTOlzey9rhaQxVXjLypLUahVJui+l2V2O7BXgMh2zGCH3tcNFt8PNlaA==" saltValue="GZxTuYbxoGDilRZrFKnO5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 t="str">
        <f>IFERROR(1-_xlfn.NORM.DIST(_xlfn.NORM.INV(SUM(C4:C5), 0, 1) + 1, 0, 1, TRUE), "")</f>
        <v/>
      </c>
      <c r="D2" s="52" t="str">
        <f>IFERROR(1-_xlfn.NORM.DIST(_xlfn.NORM.INV(SUM(D4:D5), 0, 1) + 1, 0, 1, TRUE), "")</f>
        <v/>
      </c>
      <c r="E2" s="52" t="str">
        <f>IFERROR(1-_xlfn.NORM.DIST(_xlfn.NORM.INV(SUM(E4:E5), 0, 1) + 1, 0, 1, TRUE), "")</f>
        <v/>
      </c>
      <c r="F2" s="52">
        <f>IFERROR(1-_xlfn.NORM.DIST(_xlfn.NORM.INV(SUM(F4:F5), 0, 1) + 1, 0, 1, TRUE), "")</f>
        <v>0.71936433647366993</v>
      </c>
      <c r="G2" s="52">
        <f>IFERROR(1-_xlfn.NORM.DIST(_xlfn.NORM.INV(SUM(G4:G5), 0, 1) + 1, 0, 1, TRUE), "")</f>
        <v>0.86650422858065312</v>
      </c>
    </row>
    <row r="3" spans="1:15" ht="15.75" customHeight="1" x14ac:dyDescent="0.2">
      <c r="B3" s="5" t="s">
        <v>113</v>
      </c>
      <c r="C3" s="52" t="str">
        <f>IFERROR(_xlfn.NORM.DIST(_xlfn.NORM.INV(SUM(C4:C5), 0, 1) + 1, 0, 1, TRUE) - SUM(C4:C5), "")</f>
        <v/>
      </c>
      <c r="D3" s="52" t="str">
        <f>IFERROR(_xlfn.NORM.DIST(_xlfn.NORM.INV(SUM(D4:D5), 0, 1) + 1, 0, 1, TRUE) - SUM(D4:D5), "")</f>
        <v/>
      </c>
      <c r="E3" s="52" t="str">
        <f>IFERROR(_xlfn.NORM.DIST(_xlfn.NORM.INV(SUM(E4:E5), 0, 1) + 1, 0, 1, TRUE) - SUM(E4:E5), "")</f>
        <v/>
      </c>
      <c r="F3" s="52">
        <f>IFERROR(_xlfn.NORM.DIST(_xlfn.NORM.INV(SUM(F4:F5), 0, 1) + 1, 0, 1, TRUE) - SUM(F4:F5), "")</f>
        <v>0.22369140752633013</v>
      </c>
      <c r="G3" s="52">
        <f>IFERROR(_xlfn.NORM.DIST(_xlfn.NORM.INV(SUM(G4:G5), 0, 1) + 1, 0, 1, TRUE) - SUM(G4:G5), "")</f>
        <v>0.11606734141934685</v>
      </c>
    </row>
    <row r="4" spans="1:15" ht="15.75" customHeight="1" x14ac:dyDescent="0.2">
      <c r="B4" s="5" t="s">
        <v>114</v>
      </c>
      <c r="C4" s="45">
        <v>0</v>
      </c>
      <c r="D4" s="53">
        <v>0</v>
      </c>
      <c r="E4" s="53">
        <v>0</v>
      </c>
      <c r="F4" s="53">
        <v>5.6944255999999999E-2</v>
      </c>
      <c r="G4" s="53">
        <v>1.7428430000000002E-2</v>
      </c>
    </row>
    <row r="5" spans="1:15" ht="15.75" customHeight="1" x14ac:dyDescent="0.2">
      <c r="B5" s="5" t="s">
        <v>115</v>
      </c>
      <c r="C5" s="45">
        <v>0</v>
      </c>
      <c r="D5" s="53">
        <v>0</v>
      </c>
      <c r="E5" s="53">
        <v>0</v>
      </c>
      <c r="F5" s="53">
        <v>0</v>
      </c>
      <c r="G5" s="53">
        <v>0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 t="str">
        <f>IFERROR(1-_xlfn.NORM.DIST(_xlfn.NORM.INV(SUM(C10:C11), 0, 1) + 1, 0, 1, TRUE), "")</f>
        <v/>
      </c>
      <c r="D8" s="52" t="str">
        <f>IFERROR(1-_xlfn.NORM.DIST(_xlfn.NORM.INV(SUM(D10:D11), 0, 1) + 1, 0, 1, TRUE), "")</f>
        <v/>
      </c>
      <c r="E8" s="52">
        <f>IFERROR(1-_xlfn.NORM.DIST(_xlfn.NORM.INV(SUM(E10:E11), 0, 1) + 1, 0, 1, TRUE), "")</f>
        <v>0.69757931140172069</v>
      </c>
      <c r="F8" s="52">
        <f>IFERROR(1-_xlfn.NORM.DIST(_xlfn.NORM.INV(SUM(F10:F11), 0, 1) + 1, 0, 1, TRUE), "")</f>
        <v>0.82026509821000382</v>
      </c>
      <c r="G8" s="52">
        <f>IFERROR(1-_xlfn.NORM.DIST(_xlfn.NORM.INV(SUM(G10:G11), 0, 1) + 1, 0, 1, TRUE), "")</f>
        <v>0.84884312714582322</v>
      </c>
    </row>
    <row r="9" spans="1:15" ht="15.75" customHeight="1" x14ac:dyDescent="0.2">
      <c r="B9" s="5" t="s">
        <v>118</v>
      </c>
      <c r="C9" s="52" t="str">
        <f>IFERROR(_xlfn.NORM.DIST(_xlfn.NORM.INV(SUM(C10:C11), 0, 1) + 1, 0, 1, TRUE) - SUM(C10:C11), "")</f>
        <v/>
      </c>
      <c r="D9" s="52" t="str">
        <f>IFERROR(_xlfn.NORM.DIST(_xlfn.NORM.INV(SUM(D10:D11), 0, 1) + 1, 0, 1, TRUE) - SUM(D10:D11), "")</f>
        <v/>
      </c>
      <c r="E9" s="52">
        <f>IFERROR(_xlfn.NORM.DIST(_xlfn.NORM.INV(SUM(E10:E11), 0, 1) + 1, 0, 1, TRUE) - SUM(E10:E11), "")</f>
        <v>0.23784425859827929</v>
      </c>
      <c r="F9" s="52">
        <f>IFERROR(_xlfn.NORM.DIST(_xlfn.NORM.INV(SUM(F10:F11), 0, 1) + 1, 0, 1, TRUE) - SUM(F10:F11), "")</f>
        <v>0.1520762647899962</v>
      </c>
      <c r="G9" s="52">
        <f>IFERROR(_xlfn.NORM.DIST(_xlfn.NORM.INV(SUM(G10:G11), 0, 1) + 1, 0, 1, TRUE) - SUM(G10:G11), "")</f>
        <v>0.13005392985417685</v>
      </c>
    </row>
    <row r="10" spans="1:15" ht="15.75" customHeight="1" x14ac:dyDescent="0.2">
      <c r="B10" s="5" t="s">
        <v>119</v>
      </c>
      <c r="C10" s="45">
        <v>0</v>
      </c>
      <c r="D10" s="53">
        <v>0</v>
      </c>
      <c r="E10" s="53">
        <v>6.4576430000000004E-2</v>
      </c>
      <c r="F10" s="53">
        <v>2.7658637E-2</v>
      </c>
      <c r="G10" s="53">
        <v>2.1102942999999999E-2</v>
      </c>
    </row>
    <row r="11" spans="1:15" ht="15.75" customHeight="1" x14ac:dyDescent="0.2">
      <c r="B11" s="5" t="s">
        <v>120</v>
      </c>
      <c r="C11" s="45">
        <v>0</v>
      </c>
      <c r="D11" s="53">
        <v>0</v>
      </c>
      <c r="E11" s="53">
        <v>0</v>
      </c>
      <c r="F11" s="53">
        <v>0</v>
      </c>
      <c r="G11" s="53">
        <v>0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0.3675873845</v>
      </c>
      <c r="D14" s="54">
        <v>0.34495623779099999</v>
      </c>
      <c r="E14" s="54">
        <v>0.34495623779099999</v>
      </c>
      <c r="F14" s="54">
        <v>0.158397592408</v>
      </c>
      <c r="G14" s="54">
        <v>0.158397592408</v>
      </c>
      <c r="H14" s="45">
        <v>0.26500000000000001</v>
      </c>
      <c r="I14" s="55">
        <v>0.26500000000000001</v>
      </c>
      <c r="J14" s="55">
        <v>0.26500000000000001</v>
      </c>
      <c r="K14" s="55">
        <v>0.26500000000000001</v>
      </c>
      <c r="L14" s="45">
        <v>0.218</v>
      </c>
      <c r="M14" s="55">
        <v>0.218</v>
      </c>
      <c r="N14" s="55">
        <v>0.218</v>
      </c>
      <c r="O14" s="55">
        <v>0.218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0.19878206785298749</v>
      </c>
      <c r="D15" s="52">
        <f t="shared" si="0"/>
        <v>0.18654370949142801</v>
      </c>
      <c r="E15" s="52">
        <f t="shared" si="0"/>
        <v>0.18654370949142801</v>
      </c>
      <c r="F15" s="52">
        <f t="shared" si="0"/>
        <v>8.5657458034436196E-2</v>
      </c>
      <c r="G15" s="52">
        <f t="shared" si="0"/>
        <v>8.5657458034436196E-2</v>
      </c>
      <c r="H15" s="52">
        <f t="shared" si="0"/>
        <v>0.14330537500000001</v>
      </c>
      <c r="I15" s="52">
        <f t="shared" si="0"/>
        <v>0.14330537500000001</v>
      </c>
      <c r="J15" s="52">
        <f t="shared" si="0"/>
        <v>0.14330537500000001</v>
      </c>
      <c r="K15" s="52">
        <f t="shared" si="0"/>
        <v>0.14330537500000001</v>
      </c>
      <c r="L15" s="52">
        <f t="shared" si="0"/>
        <v>0.11788895000000001</v>
      </c>
      <c r="M15" s="52">
        <f t="shared" si="0"/>
        <v>0.11788895000000001</v>
      </c>
      <c r="N15" s="52">
        <f t="shared" si="0"/>
        <v>0.11788895000000001</v>
      </c>
      <c r="O15" s="52">
        <f t="shared" si="0"/>
        <v>0.11788895000000001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XhD4Z1irilOsA96ESvAAuWSJ3sirqliCpjMH3Q1ZocNKXVC0HLh7O2cRwDXnLZA2/mgyjNzFPZ+pWhbXKsCTA==" saltValue="7CCxJN5sxlPw/RTze2db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0.45713999999999999</v>
      </c>
      <c r="D2" s="53">
        <v>0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</v>
      </c>
      <c r="D3" s="53">
        <v>0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0.54286000000000001</v>
      </c>
      <c r="D4" s="53">
        <v>0</v>
      </c>
      <c r="E4" s="53">
        <v>0.63633000000000006</v>
      </c>
      <c r="F4" s="53">
        <v>0.28694999999999998</v>
      </c>
      <c r="G4" s="53">
        <v>0</v>
      </c>
    </row>
    <row r="5" spans="1:7" x14ac:dyDescent="0.2">
      <c r="B5" s="3" t="s">
        <v>132</v>
      </c>
      <c r="C5" s="52">
        <v>0</v>
      </c>
      <c r="D5" s="52">
        <v>0.12241</v>
      </c>
      <c r="E5" s="52">
        <f>1-SUM(E2:E4)</f>
        <v>0.36366999999999994</v>
      </c>
      <c r="F5" s="52">
        <f>1-SUM(F2:F4)</f>
        <v>0.71304999999999996</v>
      </c>
      <c r="G5" s="52">
        <f>1-SUM(G2:G4)</f>
        <v>1</v>
      </c>
    </row>
  </sheetData>
  <sheetProtection algorithmName="SHA-512" hashValue="OYJ7vZ2liGirusgVzQeV9W0JdcUvl/dLqVRkyNzNgid7jDq9NBnB4qZsdLENZ7kt9vc1MR/SDDe1AFRQF05Q1A==" saltValue="X319yWT7h2lJyM5S0lCJK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R6J1cvDcstbp62GHBmuWG+YZNUnEhREzlZmTZrkMXJ/OIzNF1qo3pFjPhz822/BKkZrEPiupR+n8lnV9Lo7Aw==" saltValue="9IO+NWHzwM7n1dcTKQb42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aih1EcDZF6kMZXpvRTuGIraXYRzQIif7oWiibMJiWxnRrohQiCh300IZLsf/4tdrZssl4MEEmYztHM76wVw+RA==" saltValue="htqqnwaPO2uDsu4XyQVbF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zmRBvujDKhvihXhveiWBHZsKCdjKbHNQ5A0t9nyZwOztn2E0FAShmt5RyWDZrISMJRRuRlWge6SVZ5ai5RNp8w==" saltValue="dwXFYpxx3ibYSbIeP9zbB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ufwZZSh3ZqWcssdTZVzOBul6Ng5mS/4T2MTldVADWkBzKILzPQw9WNCOxlgMFKJrsRu6thUOwWrwxKdVcaGE5g==" saltValue="Y+U32eDLgB4nX81Dmhjb5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2023-01-25T12:32:40Z</dcterms:modified>
</cp:coreProperties>
</file>