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16CE63A-99FD-4703-8B00-25256706E9E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I10" i="2" l="1"/>
  <c r="A18" i="2"/>
  <c r="A16" i="2"/>
  <c r="A24" i="2"/>
  <c r="A3" i="2"/>
  <c r="A4" i="2" s="1"/>
  <c r="A5" i="2" s="1"/>
  <c r="A6" i="2" s="1"/>
  <c r="A7" i="2" s="1"/>
  <c r="A8" i="2" s="1"/>
  <c r="A9" i="2" s="1"/>
  <c r="A10" i="2" s="1"/>
  <c r="A11" i="2" s="1"/>
  <c r="A26" i="2"/>
  <c r="A32" i="2"/>
  <c r="A34" i="2"/>
  <c r="I8" i="2"/>
  <c r="A39" i="2"/>
  <c r="A17" i="2"/>
  <c r="A25" i="2"/>
  <c r="A33" i="2"/>
  <c r="A19" i="2"/>
  <c r="A27" i="2"/>
  <c r="A35" i="2"/>
  <c r="A36" i="2"/>
  <c r="D58" i="20"/>
  <c r="A13" i="2"/>
  <c r="A12" i="2"/>
  <c r="A20" i="2"/>
  <c r="A28" i="2"/>
  <c r="A21" i="2"/>
  <c r="A29" i="2"/>
  <c r="A37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<sst xmlns="http://schemas.openxmlformats.org/spreadsheetml/2006/main" count="2092" uniqueCount="337">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</sst>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35019.31469726564</v>
      </c>
    </row>
    <row r="8" spans="1:3" ht="15" customHeight="1" x14ac:dyDescent="0.2">
      <c r="B8" s="5" t="s">
        <v>19</v>
      </c>
      <c r="C8" s="44">
        <v>0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0.59512580869999998</v>
      </c>
    </row>
    <row r="11" spans="1:3" ht="15" customHeight="1" x14ac:dyDescent="0.2">
      <c r="B11" s="5" t="s">
        <v>22</v>
      </c>
      <c r="C11" s="45">
        <v>0.85099999999999998</v>
      </c>
    </row>
    <row r="12" spans="1:3" ht="15" customHeight="1" x14ac:dyDescent="0.2">
      <c r="B12" s="5" t="s">
        <v>23</v>
      </c>
      <c r="C12" s="45">
        <v>0.74099999999999999</v>
      </c>
    </row>
    <row r="13" spans="1:3" ht="15" customHeight="1" x14ac:dyDescent="0.2">
      <c r="B13" s="5" t="s">
        <v>24</v>
      </c>
      <c r="C13" s="45">
        <v>0.57299999999999995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4.9799999999999997E-2</v>
      </c>
    </row>
    <row r="24" spans="1:3" ht="15" customHeight="1" x14ac:dyDescent="0.2">
      <c r="B24" s="15" t="s">
        <v>33</v>
      </c>
      <c r="C24" s="45">
        <v>0.55979999999999996</v>
      </c>
    </row>
    <row r="25" spans="1:3" ht="15" customHeight="1" x14ac:dyDescent="0.2">
      <c r="B25" s="15" t="s">
        <v>34</v>
      </c>
      <c r="C25" s="45">
        <v>0.36509999999999998</v>
      </c>
    </row>
    <row r="26" spans="1:3" ht="15" customHeight="1" x14ac:dyDescent="0.2">
      <c r="B26" s="15" t="s">
        <v>35</v>
      </c>
      <c r="C26" s="45">
        <v>2.53E-2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0.41896057377486201</v>
      </c>
    </row>
    <row r="30" spans="1:3" ht="14.25" customHeight="1" x14ac:dyDescent="0.2">
      <c r="B30" s="25" t="s">
        <v>38</v>
      </c>
      <c r="C30" s="99">
        <v>3.1194734938128299E-2</v>
      </c>
    </row>
    <row r="31" spans="1:3" ht="14.25" customHeight="1" x14ac:dyDescent="0.2">
      <c r="B31" s="25" t="s">
        <v>39</v>
      </c>
      <c r="C31" s="99">
        <v>4.7636985017141802E-2</v>
      </c>
    </row>
    <row r="32" spans="1:3" ht="14.25" customHeight="1" x14ac:dyDescent="0.2">
      <c r="B32" s="25" t="s">
        <v>40</v>
      </c>
      <c r="C32" s="99">
        <v>0.50220770626986799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4.9259628434581204</v>
      </c>
    </row>
    <row r="38" spans="1:5" ht="15" customHeight="1" x14ac:dyDescent="0.2">
      <c r="B38" s="11" t="s">
        <v>45</v>
      </c>
      <c r="C38" s="43">
        <v>6.5156473853627501</v>
      </c>
      <c r="D38" s="12"/>
      <c r="E38" s="13"/>
    </row>
    <row r="39" spans="1:5" ht="15" customHeight="1" x14ac:dyDescent="0.2">
      <c r="B39" s="11" t="s">
        <v>46</v>
      </c>
      <c r="C39" s="43">
        <v>7.6174135059949801</v>
      </c>
      <c r="D39" s="12"/>
      <c r="E39" s="12"/>
    </row>
    <row r="40" spans="1:5" ht="15" customHeight="1" x14ac:dyDescent="0.2">
      <c r="B40" s="11" t="s">
        <v>47</v>
      </c>
      <c r="C40" s="100">
        <v>0.53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5.7887200759999997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1.68273E-2</v>
      </c>
      <c r="D45" s="12"/>
    </row>
    <row r="46" spans="1:5" ht="15.75" customHeight="1" x14ac:dyDescent="0.2">
      <c r="B46" s="11" t="s">
        <v>52</v>
      </c>
      <c r="C46" s="45">
        <v>6.2211489999999987E-2</v>
      </c>
      <c r="D46" s="12"/>
    </row>
    <row r="47" spans="1:5" ht="15.75" customHeight="1" x14ac:dyDescent="0.2">
      <c r="B47" s="11" t="s">
        <v>53</v>
      </c>
      <c r="C47" s="45">
        <v>0.17060520000000001</v>
      </c>
      <c r="D47" s="12"/>
      <c r="E47" s="13"/>
    </row>
    <row r="48" spans="1:5" ht="15" customHeight="1" x14ac:dyDescent="0.2">
      <c r="B48" s="11" t="s">
        <v>54</v>
      </c>
      <c r="C48" s="46">
        <v>0.75035600999999996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0.55161899999999997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0.11717912999999899</v>
      </c>
    </row>
    <row r="63" spans="1:4" ht="15.75" customHeight="1" x14ac:dyDescent="0.2">
      <c r="A63" s="4"/>
    </row>
  </sheetData>
  <sheetProtection algorithmName="SHA-512" hashValue="mNrKPIfDPwpdFvoGGS17OJV9PJeRLp39nPibrru9WYUxzCc5qDR696IGWkj2TAt7gCoKZyEwDMOQhX8vV3nAqg==" saltValue="b6FgC7n56oNvMZs9BHkI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0.63489566388380003</v>
      </c>
      <c r="C2" s="98">
        <v>0.95</v>
      </c>
      <c r="D2" s="56">
        <v>94.586213594378066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40.699506896759281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987.5278427956996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7.0964877118934746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0.19673955396831999</v>
      </c>
      <c r="C10" s="98">
        <v>0.95</v>
      </c>
      <c r="D10" s="56">
        <v>13.83180634055519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0.19673955396831999</v>
      </c>
      <c r="C11" s="98">
        <v>0.95</v>
      </c>
      <c r="D11" s="56">
        <v>13.83180634055519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0.19673955396831999</v>
      </c>
      <c r="C12" s="98">
        <v>0.95</v>
      </c>
      <c r="D12" s="56">
        <v>13.83180634055519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0.19673955396831999</v>
      </c>
      <c r="C13" s="98">
        <v>0.95</v>
      </c>
      <c r="D13" s="56">
        <v>13.83180634055519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0.19673955396831999</v>
      </c>
      <c r="C14" s="98">
        <v>0.95</v>
      </c>
      <c r="D14" s="56">
        <v>13.83180634055519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0.19673955396831999</v>
      </c>
      <c r="C15" s="98">
        <v>0.95</v>
      </c>
      <c r="D15" s="56">
        <v>13.83180634055519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1.538572140450539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0.69</v>
      </c>
      <c r="C18" s="98">
        <v>0.95</v>
      </c>
      <c r="D18" s="56">
        <v>22.59355597690848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22.59355597690848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0.94481589999999993</v>
      </c>
      <c r="C21" s="98">
        <v>0.95</v>
      </c>
      <c r="D21" s="56">
        <v>89.248141599385079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24.299027096709931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4.7916044727007323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0.23882961838610001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0.15344456318312</v>
      </c>
      <c r="C27" s="98">
        <v>0.95</v>
      </c>
      <c r="D27" s="56">
        <v>19.508595698257331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0.99</v>
      </c>
      <c r="C29" s="98">
        <v>0.95</v>
      </c>
      <c r="D29" s="56">
        <v>197.08344135615161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2.1314125469028462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0.16300000000000001</v>
      </c>
      <c r="C32" s="98">
        <v>0.95</v>
      </c>
      <c r="D32" s="56">
        <v>3.387837434899573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9.0976219179999998E-2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2.7208464683869868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0.47802811546183699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cQ6dAjqi0JR5WvR2Xf0L4gR8w3zVspMZfNqRRHJ++xvzRqRnFYxYWLZbiYYtVP+eA12pCcz8nQgvQgGnn7Iow==" saltValue="4w9WGeRBKL5nA4aun26V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dE71wlFFrZnBPwxyyB8OlJbnS8GWVdGocjQVDmogGfpsGr8KlwfLj0f+onfIIvex0ylx7ip6Pr1OvMFUR/Txw==" saltValue="ps629CiIvz1i+9PGEeGh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8Oieaog7r938h6b0KRHBXGZsSNIEDraSn+GnRaBQFgYm4aU0nrh5UdlvhNcGyysPKcZPo3mV004TM15+6W73A==" saltValue="1p6ovl6AgVyjTSGlhITa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0.10856951400637629</v>
      </c>
      <c r="C3" s="21">
        <f>frac_mam_1_5months * 2.6</f>
        <v>0.10856951400637629</v>
      </c>
      <c r="D3" s="21">
        <f>frac_mam_6_11months * 2.6</f>
        <v>0.12356716915965088</v>
      </c>
      <c r="E3" s="21">
        <f>frac_mam_12_23months * 2.6</f>
        <v>0.10578526630997651</v>
      </c>
      <c r="F3" s="21">
        <f>frac_mam_24_59months * 2.6</f>
        <v>0.2318267583847046</v>
      </c>
    </row>
    <row r="4" spans="1:6" ht="15.75" customHeight="1" x14ac:dyDescent="0.2">
      <c r="A4" s="3" t="s">
        <v>208</v>
      </c>
      <c r="B4" s="21">
        <f>frac_sam_1month * 2.6</f>
        <v>0.15575967356562626</v>
      </c>
      <c r="C4" s="21">
        <f>frac_sam_1_5months * 2.6</f>
        <v>0.15575967356562626</v>
      </c>
      <c r="D4" s="21">
        <f>frac_sam_6_11months * 2.6</f>
        <v>6.4411664009094219E-2</v>
      </c>
      <c r="E4" s="21">
        <f>frac_sam_12_23months * 2.6</f>
        <v>1.8292856682091942E-2</v>
      </c>
      <c r="F4" s="21">
        <f>frac_sam_24_59months * 2.6</f>
        <v>4.5791764184832641E-2</v>
      </c>
    </row>
  </sheetData>
  <sheetProtection algorithmName="SHA-512" hashValue="7HbWu8pHUTkg65IsJiUgvv9lJdoeP05YrDpY1Z4EXuwnEVIoq5IOEwxGSYYgnxOD8yQKFjTigRnU4l6am/XgSw==" saltValue="KZV7SXWz8znB74Gn6QNI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0.74099999999999999</v>
      </c>
      <c r="E10" s="60">
        <f>IF(ISBLANK(comm_deliv), frac_children_health_facility,1)</f>
        <v>0.74099999999999999</v>
      </c>
      <c r="F10" s="60">
        <f>IF(ISBLANK(comm_deliv), frac_children_health_facility,1)</f>
        <v>0.74099999999999999</v>
      </c>
      <c r="G10" s="60">
        <f>IF(ISBLANK(comm_deliv), frac_children_health_facility,1)</f>
        <v>0.74099999999999999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0.57299999999999995</v>
      </c>
      <c r="M24" s="60">
        <f>famplan_unmet_need</f>
        <v>0.57299999999999995</v>
      </c>
      <c r="N24" s="60">
        <f>famplan_unmet_need</f>
        <v>0.57299999999999995</v>
      </c>
      <c r="O24" s="60">
        <f>famplan_unmet_need</f>
        <v>0.57299999999999995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0.19838835373700001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8.5023580173000005E-2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0.12146225738999999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0.59512580869999998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q2pAEKAE/mNfw5W+b0lbl1YfV4hkrCd3MhZ5sDPjZK4niOx0zkexB/9EwAmgLpK2l0J8+BPTUrF2iorg0G/ng==" saltValue="+qoZ56DghPBnz8dwEeTY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W1k2uvRfex8BzIsBdGVNt+aHww/pxKluho8Skgbr/KmxQU2N9e/HVJGsTDF6/661HYkMKzzom3IhaPD27327VQ==" saltValue="5X9HoygjRFow72u76ioZ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ts+c1h6BEd9q1lP5Hj56Q80iTzL8sQaAUuwLFcBVyPAJd+XmNnHxcxhN2DxlagDm1t406VA+dryhWqql6dXlA==" saltValue="E3ExtBh6yMkMY2XAbZA/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eldTum6PiA709AdmJd152wwXn5+DEszWUOxEgCm+XrD/8T45TBPk+79xzA0BgY88OHtqM1PNN0Z/q1anHW/+g==" saltValue="ljpbRbu6+jtUhc/X8q0E1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Ja4vBA4YQ4JnieMCpbQ1t3kFCU2By+i5l3r/jOl6LUMc4QUxdEyY5MfhGP9uJlt6BQbD1oQIi8twUCZKBOuVg==" saltValue="by7FELGGEia7nPRUDiHsV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Utnp0JzuSrZimdkyh0HaiIzkRNEq2jzj23YkFIqyY+4xJoROQnHn3rFcHj+5r3OrDIGdAWRM73iM1MnFFAd5w==" saltValue="Eiai4WQUYI/TzBkhRw/+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7038.6504000000004</v>
      </c>
      <c r="C2" s="49">
        <v>13000</v>
      </c>
      <c r="D2" s="49">
        <v>34000</v>
      </c>
      <c r="E2" s="49">
        <v>42000</v>
      </c>
      <c r="F2" s="49">
        <v>25000</v>
      </c>
      <c r="G2" s="17">
        <f t="shared" ref="G2:G11" si="0">C2+D2+E2+F2</f>
        <v>114000</v>
      </c>
      <c r="H2" s="17">
        <f t="shared" ref="H2:H11" si="1">(B2 + stillbirth*B2/(1000-stillbirth))/(1-abortion)</f>
        <v>8045.0368298454496</v>
      </c>
      <c r="I2" s="17">
        <f t="shared" ref="I2:I11" si="2">G2-H2</f>
        <v>105954.96317015454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6840.6016000000009</v>
      </c>
      <c r="C3" s="50">
        <v>14000</v>
      </c>
      <c r="D3" s="50">
        <v>32000</v>
      </c>
      <c r="E3" s="50">
        <v>42000</v>
      </c>
      <c r="F3" s="50">
        <v>26000</v>
      </c>
      <c r="G3" s="17">
        <f t="shared" si="0"/>
        <v>114000</v>
      </c>
      <c r="H3" s="17">
        <f t="shared" si="1"/>
        <v>7818.6710069162855</v>
      </c>
      <c r="I3" s="17">
        <f t="shared" si="2"/>
        <v>106181.32899308372</v>
      </c>
    </row>
    <row r="4" spans="1:9" ht="15.75" customHeight="1" x14ac:dyDescent="0.2">
      <c r="A4" s="5">
        <f t="shared" si="3"/>
        <v>2023</v>
      </c>
      <c r="B4" s="49">
        <v>6649.0948000000008</v>
      </c>
      <c r="C4" s="50">
        <v>14000</v>
      </c>
      <c r="D4" s="50">
        <v>31000</v>
      </c>
      <c r="E4" s="50">
        <v>42000</v>
      </c>
      <c r="F4" s="50">
        <v>28000</v>
      </c>
      <c r="G4" s="17">
        <f t="shared" si="0"/>
        <v>115000</v>
      </c>
      <c r="H4" s="17">
        <f t="shared" si="1"/>
        <v>7599.782559328969</v>
      </c>
      <c r="I4" s="17">
        <f t="shared" si="2"/>
        <v>107400.21744067103</v>
      </c>
    </row>
    <row r="5" spans="1:9" ht="15.75" customHeight="1" x14ac:dyDescent="0.2">
      <c r="A5" s="5">
        <f t="shared" si="3"/>
        <v>2024</v>
      </c>
      <c r="B5" s="49">
        <v>6422.4864000000016</v>
      </c>
      <c r="C5" s="50">
        <v>15000</v>
      </c>
      <c r="D5" s="50">
        <v>30000</v>
      </c>
      <c r="E5" s="50">
        <v>42000</v>
      </c>
      <c r="F5" s="50">
        <v>29000</v>
      </c>
      <c r="G5" s="17">
        <f t="shared" si="0"/>
        <v>116000</v>
      </c>
      <c r="H5" s="17">
        <f t="shared" si="1"/>
        <v>7340.7736839979334</v>
      </c>
      <c r="I5" s="17">
        <f t="shared" si="2"/>
        <v>108659.22631600207</v>
      </c>
    </row>
    <row r="6" spans="1:9" ht="15.75" customHeight="1" x14ac:dyDescent="0.2">
      <c r="A6" s="5">
        <f t="shared" si="3"/>
        <v>2025</v>
      </c>
      <c r="B6" s="49">
        <v>6202.42</v>
      </c>
      <c r="C6" s="50">
        <v>15000</v>
      </c>
      <c r="D6" s="50">
        <v>29000</v>
      </c>
      <c r="E6" s="50">
        <v>42000</v>
      </c>
      <c r="F6" s="50">
        <v>31000</v>
      </c>
      <c r="G6" s="17">
        <f t="shared" si="0"/>
        <v>117000</v>
      </c>
      <c r="H6" s="17">
        <f t="shared" si="1"/>
        <v>7089.2421840087436</v>
      </c>
      <c r="I6" s="17">
        <f t="shared" si="2"/>
        <v>109910.75781599125</v>
      </c>
    </row>
    <row r="7" spans="1:9" ht="15.75" customHeight="1" x14ac:dyDescent="0.2">
      <c r="A7" s="5">
        <f t="shared" si="3"/>
        <v>2026</v>
      </c>
      <c r="B7" s="49">
        <v>6067.2150000000001</v>
      </c>
      <c r="C7" s="50">
        <v>16000</v>
      </c>
      <c r="D7" s="50">
        <v>29000</v>
      </c>
      <c r="E7" s="50">
        <v>41000</v>
      </c>
      <c r="F7" s="50">
        <v>33000</v>
      </c>
      <c r="G7" s="17">
        <f t="shared" si="0"/>
        <v>119000</v>
      </c>
      <c r="H7" s="17">
        <f t="shared" si="1"/>
        <v>6934.705569350449</v>
      </c>
      <c r="I7" s="17">
        <f t="shared" si="2"/>
        <v>112065.29443064955</v>
      </c>
    </row>
    <row r="8" spans="1:9" ht="15.75" customHeight="1" x14ac:dyDescent="0.2">
      <c r="A8" s="5">
        <f t="shared" si="3"/>
        <v>2027</v>
      </c>
      <c r="B8" s="49">
        <v>5916.1440000000002</v>
      </c>
      <c r="C8" s="50">
        <v>16000</v>
      </c>
      <c r="D8" s="50">
        <v>28000</v>
      </c>
      <c r="E8" s="50">
        <v>39000</v>
      </c>
      <c r="F8" s="50">
        <v>35000</v>
      </c>
      <c r="G8" s="17">
        <f t="shared" si="0"/>
        <v>118000</v>
      </c>
      <c r="H8" s="17">
        <f t="shared" si="1"/>
        <v>6762.0344335711261</v>
      </c>
      <c r="I8" s="17">
        <f t="shared" si="2"/>
        <v>111237.96556642887</v>
      </c>
    </row>
    <row r="9" spans="1:9" ht="15.75" customHeight="1" x14ac:dyDescent="0.2">
      <c r="A9" s="5">
        <f t="shared" si="3"/>
        <v>2028</v>
      </c>
      <c r="B9" s="49">
        <v>5773.32</v>
      </c>
      <c r="C9" s="50">
        <v>17000</v>
      </c>
      <c r="D9" s="50">
        <v>28000</v>
      </c>
      <c r="E9" s="50">
        <v>38000</v>
      </c>
      <c r="F9" s="50">
        <v>37000</v>
      </c>
      <c r="G9" s="17">
        <f t="shared" si="0"/>
        <v>120000</v>
      </c>
      <c r="H9" s="17">
        <f t="shared" si="1"/>
        <v>6598.7894540810448</v>
      </c>
      <c r="I9" s="17">
        <f t="shared" si="2"/>
        <v>113401.21054591896</v>
      </c>
    </row>
    <row r="10" spans="1:9" ht="15.75" customHeight="1" x14ac:dyDescent="0.2">
      <c r="A10" s="5">
        <f t="shared" si="3"/>
        <v>2029</v>
      </c>
      <c r="B10" s="49">
        <v>5615.4319999999998</v>
      </c>
      <c r="C10" s="50">
        <v>18000</v>
      </c>
      <c r="D10" s="50">
        <v>29000</v>
      </c>
      <c r="E10" s="50">
        <v>36000</v>
      </c>
      <c r="F10" s="50">
        <v>38000</v>
      </c>
      <c r="G10" s="17">
        <f t="shared" si="0"/>
        <v>121000</v>
      </c>
      <c r="H10" s="17">
        <f t="shared" si="1"/>
        <v>6418.3266234522307</v>
      </c>
      <c r="I10" s="17">
        <f t="shared" si="2"/>
        <v>114581.67337654777</v>
      </c>
    </row>
    <row r="11" spans="1:9" ht="15.75" customHeight="1" x14ac:dyDescent="0.2">
      <c r="A11" s="5">
        <f t="shared" si="3"/>
        <v>2030</v>
      </c>
      <c r="B11" s="49">
        <v>5454.3360000000002</v>
      </c>
      <c r="C11" s="50">
        <v>18000</v>
      </c>
      <c r="D11" s="50">
        <v>29000</v>
      </c>
      <c r="E11" s="50">
        <v>36000</v>
      </c>
      <c r="F11" s="50">
        <v>40000</v>
      </c>
      <c r="G11" s="17">
        <f t="shared" si="0"/>
        <v>123000</v>
      </c>
      <c r="H11" s="17">
        <f t="shared" si="1"/>
        <v>6234.1971128942432</v>
      </c>
      <c r="I11" s="17">
        <f t="shared" si="2"/>
        <v>116765.80288710576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KzVkJ3lrXbDHtAj3F81gxdc2QfszItWvTImw7ZyGJX0OD5DfKY24JGoZYeym4HDLjv7H9lI5HvYxAQ36BqEvQ==" saltValue="m/93vKDdcIabiEoJs2nJ8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f4/cv8no+z31KDL1UnSX0rfAyuI8m7leq+wjkrbth9CXirbHl4LYMMT7FtQxaNN7gLoTaRjXmfhtqW4OhZehw==" saltValue="Q79v9tqSuMLKUK/u3hBO5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QsCze5OI8A5hdss8PfIa0Nhe1a3eL+KJRDkn4Qjz5a8q0Y4ZMiu3EnQ6ybJHioaXTPc1gEhv/ge+aE1t7rpDg==" saltValue="gFioA/e5zfTynEOOFUGb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1Yvu91pnbkCOjkxlZl+7Kdkvo80wzKMZcVoqjggkEF7/3HljhKgjsgbuPtl+OJH/yomUYVV1kNSKnHdSmiRGQ==" saltValue="XsNqV49097UpS3OnYKl6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KrGupvoC+PHzvIYkysEZDPKA4S/b7X7Q1edGqxFrcVRUPK+O78Cxv3qZK2m9/q4BqHdTMSI3vMiMiOiRMwO2w==" saltValue="M96moF5NlMeES604mzKc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5h3EtkO28+RlR/UbW2mx0r90bBSDI5pR/VwJFR7aacjhSGaMDChyABskMj7o4TXHCt4454zqAvLl/Cuz2YS/w==" saltValue="wXNK45JMVgDFjACwLWdo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inl3FdWTSoMcnDb3cHKIeQOenfRItVGCvuFE/ujxGN4V44subS80rqlYtogIeaAmrYLay8FGpSZHuAMdn6MvA==" saltValue="uRWxGTrHWXTqicuaDO5Q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2cv4wocwRxUcTEJcrCJXxOElagrmdTVGsRyWJQGPyDmpavmz3IA1lxxnlzHi76Xlk+eg4UGKgtTsygNfrBCHg==" saltValue="wmL29/meh801RbNMBzWN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GmoslfVaMhjahMWoPnNn1cczQSn1uSZeyYeoX0oBWjMCMDnIFx4hieu4ineghnTbITKsWcmK1BQCFd6eK+crw==" saltValue="W6Rl9a9eOULAFemHaWnv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qhi/oZOSnXZxZ4Hf/dPJymM/L5lyMLV8V8Vsx0CrolpA26IrRO9wVNt1wIl6bSi2VCOwmM8CZGQfP3D8jMQ/A==" saltValue="4ukbxeXKyEc0l+BdBFe3K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6.5759845976876008E-2</v>
      </c>
    </row>
    <row r="5" spans="1:8" ht="15.75" customHeight="1" x14ac:dyDescent="0.2">
      <c r="B5" s="19" t="s">
        <v>80</v>
      </c>
      <c r="C5" s="101">
        <v>3.3172605752683042E-2</v>
      </c>
    </row>
    <row r="6" spans="1:8" ht="15.75" customHeight="1" x14ac:dyDescent="0.2">
      <c r="B6" s="19" t="s">
        <v>81</v>
      </c>
      <c r="C6" s="101">
        <v>0.112459329068909</v>
      </c>
    </row>
    <row r="7" spans="1:8" ht="15.75" customHeight="1" x14ac:dyDescent="0.2">
      <c r="B7" s="19" t="s">
        <v>82</v>
      </c>
      <c r="C7" s="101">
        <v>0.39361010626417459</v>
      </c>
    </row>
    <row r="8" spans="1:8" ht="15.75" customHeight="1" x14ac:dyDescent="0.2">
      <c r="B8" s="19" t="s">
        <v>83</v>
      </c>
      <c r="C8" s="101">
        <v>4.8637909429998967E-3</v>
      </c>
    </row>
    <row r="9" spans="1:8" ht="15.75" customHeight="1" x14ac:dyDescent="0.2">
      <c r="B9" s="19" t="s">
        <v>84</v>
      </c>
      <c r="C9" s="101">
        <v>0.276278084258817</v>
      </c>
    </row>
    <row r="10" spans="1:8" ht="15.75" customHeight="1" x14ac:dyDescent="0.2">
      <c r="B10" s="19" t="s">
        <v>85</v>
      </c>
      <c r="C10" s="101">
        <v>0.1138562377355406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3.090250199768375E-2</v>
      </c>
      <c r="D14" s="55">
        <v>3.090250199768375E-2</v>
      </c>
      <c r="E14" s="55">
        <v>3.090250199768375E-2</v>
      </c>
      <c r="F14" s="55">
        <v>3.090250199768375E-2</v>
      </c>
    </row>
    <row r="15" spans="1:8" ht="15.75" customHeight="1" x14ac:dyDescent="0.2">
      <c r="B15" s="19" t="s">
        <v>88</v>
      </c>
      <c r="C15" s="101">
        <v>0.1266394252048863</v>
      </c>
      <c r="D15" s="101">
        <v>0.1266394252048863</v>
      </c>
      <c r="E15" s="101">
        <v>0.1266394252048863</v>
      </c>
      <c r="F15" s="101">
        <v>0.1266394252048863</v>
      </c>
    </row>
    <row r="16" spans="1:8" ht="15.75" customHeight="1" x14ac:dyDescent="0.2">
      <c r="B16" s="19" t="s">
        <v>89</v>
      </c>
      <c r="C16" s="101">
        <v>1.675247975385152E-2</v>
      </c>
      <c r="D16" s="101">
        <v>1.675247975385152E-2</v>
      </c>
      <c r="E16" s="101">
        <v>1.675247975385152E-2</v>
      </c>
      <c r="F16" s="101">
        <v>1.675247975385152E-2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2.533730353389875E-2</v>
      </c>
      <c r="D19" s="101">
        <v>2.533730353389875E-2</v>
      </c>
      <c r="E19" s="101">
        <v>2.533730353389875E-2</v>
      </c>
      <c r="F19" s="101">
        <v>2.533730353389875E-2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9.7484367612660064E-2</v>
      </c>
      <c r="D21" s="101">
        <v>9.7484367612660064E-2</v>
      </c>
      <c r="E21" s="101">
        <v>9.7484367612660064E-2</v>
      </c>
      <c r="F21" s="101">
        <v>9.7484367612660064E-2</v>
      </c>
    </row>
    <row r="22" spans="1:8" ht="15.75" customHeight="1" x14ac:dyDescent="0.2">
      <c r="B22" s="19" t="s">
        <v>95</v>
      </c>
      <c r="C22" s="101">
        <v>0.70288392189701954</v>
      </c>
      <c r="D22" s="101">
        <v>0.70288392189701954</v>
      </c>
      <c r="E22" s="101">
        <v>0.70288392189701954</v>
      </c>
      <c r="F22" s="101">
        <v>0.70288392189701954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3.7058319999999999E-2</v>
      </c>
    </row>
    <row r="27" spans="1:8" ht="15.75" customHeight="1" x14ac:dyDescent="0.2">
      <c r="B27" s="19" t="s">
        <v>102</v>
      </c>
      <c r="C27" s="101">
        <v>3.1722030000000002E-3</v>
      </c>
    </row>
    <row r="28" spans="1:8" ht="15.75" customHeight="1" x14ac:dyDescent="0.2">
      <c r="B28" s="19" t="s">
        <v>103</v>
      </c>
      <c r="C28" s="101">
        <v>0.26537214399999998</v>
      </c>
    </row>
    <row r="29" spans="1:8" ht="15.75" customHeight="1" x14ac:dyDescent="0.2">
      <c r="B29" s="19" t="s">
        <v>104</v>
      </c>
      <c r="C29" s="101">
        <v>8.9267518000000004E-2</v>
      </c>
    </row>
    <row r="30" spans="1:8" ht="15.75" customHeight="1" x14ac:dyDescent="0.2">
      <c r="B30" s="19" t="s">
        <v>2</v>
      </c>
      <c r="C30" s="101">
        <v>3.4850704000000003E-2</v>
      </c>
    </row>
    <row r="31" spans="1:8" ht="15.75" customHeight="1" x14ac:dyDescent="0.2">
      <c r="B31" s="19" t="s">
        <v>105</v>
      </c>
      <c r="C31" s="101">
        <v>5.2997323999999998E-2</v>
      </c>
    </row>
    <row r="32" spans="1:8" ht="15.75" customHeight="1" x14ac:dyDescent="0.2">
      <c r="B32" s="19" t="s">
        <v>106</v>
      </c>
      <c r="C32" s="101">
        <v>4.1757296000000013E-2</v>
      </c>
    </row>
    <row r="33" spans="2:3" ht="15.75" customHeight="1" x14ac:dyDescent="0.2">
      <c r="B33" s="19" t="s">
        <v>107</v>
      </c>
      <c r="C33" s="101">
        <v>5.6826768999999999E-2</v>
      </c>
    </row>
    <row r="34" spans="2:3" ht="15.75" customHeight="1" x14ac:dyDescent="0.2">
      <c r="B34" s="19" t="s">
        <v>108</v>
      </c>
      <c r="C34" s="101">
        <v>0.41869772199999999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bzKs9xam4dLjLSXcjW+2IcLlSOjVMmetbbJ5/iuDIUmfeGn50xg8lqwnnhHCw7UGz+6QuO4sMGBlF+K+hxbteg==" saltValue="v6f8B5lLEqFnBN7Dbi+hY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0.39293037520028529</v>
      </c>
      <c r="D2" s="52">
        <f>IFERROR(1-_xlfn.NORM.DIST(_xlfn.NORM.INV(SUM(D4:D5), 0, 1) + 1, 0, 1, TRUE), "")</f>
        <v>0.39293037520028529</v>
      </c>
      <c r="E2" s="52">
        <f>IFERROR(1-_xlfn.NORM.DIST(_xlfn.NORM.INV(SUM(E4:E5), 0, 1) + 1, 0, 1, TRUE), "")</f>
        <v>0.52349474870504731</v>
      </c>
      <c r="F2" s="52">
        <f>IFERROR(1-_xlfn.NORM.DIST(_xlfn.NORM.INV(SUM(F4:F5), 0, 1) + 1, 0, 1, TRUE), "")</f>
        <v>0.40769119556408751</v>
      </c>
      <c r="G2" s="52">
        <f>IFERROR(1-_xlfn.NORM.DIST(_xlfn.NORM.INV(SUM(G4:G5), 0, 1) + 1, 0, 1, TRUE), "")</f>
        <v>0.56311273475873347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0.37385784669540939</v>
      </c>
      <c r="D3" s="52">
        <f>IFERROR(_xlfn.NORM.DIST(_xlfn.NORM.INV(SUM(D4:D5), 0, 1) + 1, 0, 1, TRUE) - SUM(D4:D5), "")</f>
        <v>0.37385784669540939</v>
      </c>
      <c r="E3" s="52">
        <f>IFERROR(_xlfn.NORM.DIST(_xlfn.NORM.INV(SUM(E4:E5), 0, 1) + 1, 0, 1, TRUE) - SUM(E4:E5), "")</f>
        <v>0.33168866640983258</v>
      </c>
      <c r="F3" s="52">
        <f>IFERROR(_xlfn.NORM.DIST(_xlfn.NORM.INV(SUM(F4:F5), 0, 1) + 1, 0, 1, TRUE) - SUM(F4:F5), "")</f>
        <v>0.37062291060227559</v>
      </c>
      <c r="G3" s="52">
        <f>IFERROR(_xlfn.NORM.DIST(_xlfn.NORM.INV(SUM(G4:G5), 0, 1) + 1, 0, 1, TRUE) - SUM(G4:G5), "")</f>
        <v>0.31363183917713289</v>
      </c>
    </row>
    <row r="4" spans="1:15" ht="15.75" customHeight="1" x14ac:dyDescent="0.2">
      <c r="B4" s="5" t="s">
        <v>114</v>
      </c>
      <c r="C4" s="45">
        <v>0.14632110297679901</v>
      </c>
      <c r="D4" s="53">
        <v>0.14632110297679901</v>
      </c>
      <c r="E4" s="53">
        <v>0.10602942854166</v>
      </c>
      <c r="F4" s="53">
        <v>0.15473890304565399</v>
      </c>
      <c r="G4" s="53">
        <v>9.7377270460128798E-2</v>
      </c>
    </row>
    <row r="5" spans="1:15" ht="15.75" customHeight="1" x14ac:dyDescent="0.2">
      <c r="B5" s="5" t="s">
        <v>115</v>
      </c>
      <c r="C5" s="45">
        <v>8.6890675127506298E-2</v>
      </c>
      <c r="D5" s="53">
        <v>8.6890675127506298E-2</v>
      </c>
      <c r="E5" s="53">
        <v>3.8787156343460097E-2</v>
      </c>
      <c r="F5" s="53">
        <v>6.6946990787982899E-2</v>
      </c>
      <c r="G5" s="53">
        <v>2.5878155604004902E-2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0.60723549400798893</v>
      </c>
      <c r="D8" s="52">
        <f>IFERROR(1-_xlfn.NORM.DIST(_xlfn.NORM.INV(SUM(D10:D11), 0, 1) + 1, 0, 1, TRUE), "")</f>
        <v>0.60723549400798893</v>
      </c>
      <c r="E8" s="52">
        <f>IFERROR(1-_xlfn.NORM.DIST(_xlfn.NORM.INV(SUM(E10:E11), 0, 1) + 1, 0, 1, TRUE), "")</f>
        <v>0.67683857208861409</v>
      </c>
      <c r="F8" s="52">
        <f>IFERROR(1-_xlfn.NORM.DIST(_xlfn.NORM.INV(SUM(F10:F11), 0, 1) + 1, 0, 1, TRUE), "")</f>
        <v>0.74772589477629037</v>
      </c>
      <c r="G8" s="52">
        <f>IFERROR(1-_xlfn.NORM.DIST(_xlfn.NORM.INV(SUM(G10:G11), 0, 1) + 1, 0, 1, TRUE), "")</f>
        <v>0.5963286747776877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0.29109943384893316</v>
      </c>
      <c r="D9" s="52">
        <f>IFERROR(_xlfn.NORM.DIST(_xlfn.NORM.INV(SUM(D10:D11), 0, 1) + 1, 0, 1, TRUE) - SUM(D10:D11), "")</f>
        <v>0.29109943384893316</v>
      </c>
      <c r="E9" s="52">
        <f>IFERROR(_xlfn.NORM.DIST(_xlfn.NORM.INV(SUM(E10:E11), 0, 1) + 1, 0, 1, TRUE) - SUM(E10:E11), "")</f>
        <v>0.25086187669263771</v>
      </c>
      <c r="F9" s="52">
        <f>IFERROR(_xlfn.NORM.DIST(_xlfn.NORM.INV(SUM(F10:F11), 0, 1) + 1, 0, 1, TRUE) - SUM(F10:F11), "")</f>
        <v>0.20455175022676023</v>
      </c>
      <c r="G9" s="52">
        <f>IFERROR(_xlfn.NORM.DIST(_xlfn.NORM.INV(SUM(G10:G11), 0, 1) + 1, 0, 1, TRUE) - SUM(G10:G11), "")</f>
        <v>0.29689497038787493</v>
      </c>
    </row>
    <row r="10" spans="1:15" ht="15.75" customHeight="1" x14ac:dyDescent="0.2">
      <c r="B10" s="5" t="s">
        <v>119</v>
      </c>
      <c r="C10" s="45">
        <v>4.1757505387067802E-2</v>
      </c>
      <c r="D10" s="53">
        <v>4.1757505387067802E-2</v>
      </c>
      <c r="E10" s="53">
        <v>4.7525834292173413E-2</v>
      </c>
      <c r="F10" s="53">
        <v>4.0686640888452502E-2</v>
      </c>
      <c r="G10" s="53">
        <v>8.9164137840270996E-2</v>
      </c>
    </row>
    <row r="11" spans="1:15" ht="15.75" customHeight="1" x14ac:dyDescent="0.2">
      <c r="B11" s="5" t="s">
        <v>120</v>
      </c>
      <c r="C11" s="45">
        <v>5.9907566756010097E-2</v>
      </c>
      <c r="D11" s="53">
        <v>5.9907566756010097E-2</v>
      </c>
      <c r="E11" s="53">
        <v>2.47737169265747E-2</v>
      </c>
      <c r="F11" s="53">
        <v>7.0357141084969E-3</v>
      </c>
      <c r="G11" s="53">
        <v>1.7612216994166398E-2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0.54814867350000007</v>
      </c>
      <c r="D14" s="54">
        <v>0.52809382599400001</v>
      </c>
      <c r="E14" s="54">
        <v>0.52809382599400001</v>
      </c>
      <c r="F14" s="54">
        <v>0.246947057985</v>
      </c>
      <c r="G14" s="54">
        <v>0.246947057985</v>
      </c>
      <c r="H14" s="45">
        <v>0.46899999999999997</v>
      </c>
      <c r="I14" s="55">
        <v>0.46899999999999997</v>
      </c>
      <c r="J14" s="55">
        <v>0.46899999999999997</v>
      </c>
      <c r="K14" s="55">
        <v>0.46899999999999997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0.3023692231273965</v>
      </c>
      <c r="D15" s="52">
        <f t="shared" si="0"/>
        <v>0.29130658820098426</v>
      </c>
      <c r="E15" s="52">
        <f t="shared" si="0"/>
        <v>0.29130658820098426</v>
      </c>
      <c r="F15" s="52">
        <f t="shared" si="0"/>
        <v>0.1362206891786277</v>
      </c>
      <c r="G15" s="52">
        <f t="shared" si="0"/>
        <v>0.1362206891786277</v>
      </c>
      <c r="H15" s="52">
        <f t="shared" si="0"/>
        <v>0.258709311</v>
      </c>
      <c r="I15" s="52">
        <f t="shared" si="0"/>
        <v>0.258709311</v>
      </c>
      <c r="J15" s="52">
        <f t="shared" si="0"/>
        <v>0.258709311</v>
      </c>
      <c r="K15" s="52">
        <f t="shared" si="0"/>
        <v>0.258709311</v>
      </c>
      <c r="L15" s="52">
        <f t="shared" si="0"/>
        <v>0.23388645599999999</v>
      </c>
      <c r="M15" s="52">
        <f t="shared" si="0"/>
        <v>0.23388645599999999</v>
      </c>
      <c r="N15" s="52">
        <f t="shared" si="0"/>
        <v>0.23388645599999999</v>
      </c>
      <c r="O15" s="52">
        <f t="shared" si="0"/>
        <v>0.23388645599999999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3HVUo047FbxxNXkrt6UlPP/mNGTY5aMSemtEApX9oor1eiSm6gybdu7NxJtHnABGPa0eBpcD97GvZWE33DvdJQ==" saltValue="ibb8VxIPvIeQlSjsiid0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0.76553148031234697</v>
      </c>
      <c r="D2" s="53">
        <v>0.58960089999999998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0.115765675902367</v>
      </c>
      <c r="D3" s="53">
        <v>0.16178020000000001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0.115296460688114</v>
      </c>
      <c r="D4" s="53">
        <v>0.2179171</v>
      </c>
      <c r="E4" s="53">
        <v>0.86853903532028198</v>
      </c>
      <c r="F4" s="53">
        <v>0.72773998975753795</v>
      </c>
      <c r="G4" s="53">
        <v>0</v>
      </c>
    </row>
    <row r="5" spans="1:7" x14ac:dyDescent="0.2">
      <c r="B5" s="3" t="s">
        <v>132</v>
      </c>
      <c r="C5" s="52">
        <v>3.4063772764056999E-3</v>
      </c>
      <c r="D5" s="52">
        <v>3.0701750889420499E-2</v>
      </c>
      <c r="E5" s="52">
        <f>1-SUM(E2:E4)</f>
        <v>0.13146096467971802</v>
      </c>
      <c r="F5" s="52">
        <f>1-SUM(F2:F4)</f>
        <v>0.27226001024246205</v>
      </c>
      <c r="G5" s="52">
        <f>1-SUM(G2:G4)</f>
        <v>1</v>
      </c>
    </row>
  </sheetData>
  <sheetProtection algorithmName="SHA-512" hashValue="1g3bqgpRFr1hlRVQBCCChBYYNzI48HkAr8nByravBWinug2JhOPy7UY8VeQpvu/hfWqNcJIqFc28P9RikK8R3A==" saltValue="DYtQ2tHsgylsdWXA5gGPO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KfBj1W5tz4kebLbibPSm+Xi1zaPsp113SyD1OIGX2i9Ub6qpTlMhqiZB1RhsQvzDP05/OHE33kSEQsMSD4EIQ==" saltValue="bfEeaOTIPJhtbB9WmveAb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C35ZcB0n/bRbVC28wguzINDdEZ+RTF+Ha/4Ixo1pGHB814qqeq8K2EB+wmvY65U1OGCR/oGvAgcA9YeHDIyzmw==" saltValue="chyhI45MTkZpNoW0zStO5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VTNkbQMpwjhdLLhe5NrcUd26D/B3ItQl2vBnpJsi9oJiMuYeiXP/smddQU3Z+N06WbD3+ivsrnREnJ65seFhnQ==" saltValue="THGUIGghtMeViXzoZnbhs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80yhq/0Yyeru1O37fxOBSnNPMkldTCLgwFqDO8K1B8oZ0zGJNKx2p9/6wX/FIZ+8a54Frs+2lJB2m6M2bB0XQ==" saltValue="KHbzifGS0hVivT5TL7dA6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2023-01-25T12:35:02Z</dcterms:modified>
</cp:coreProperties>
</file>