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818E63CC-ECF7-4887-B15B-52622F9A7AB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5" i="2"/>
  <c r="A24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A17" i="2" l="1"/>
  <c r="I5" i="2"/>
  <c r="A18" i="2"/>
  <c r="A26" i="2"/>
  <c r="I7" i="2"/>
  <c r="A32" i="2"/>
  <c r="A34" i="2"/>
  <c r="I9" i="2"/>
  <c r="I2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2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<sst xmlns="http://schemas.openxmlformats.org/spreadsheetml/2006/main" count="2092" uniqueCount="337">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</sst>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2016433.609375</v>
      </c>
    </row>
    <row r="8" spans="1:3" ht="15" customHeight="1" x14ac:dyDescent="0.2">
      <c r="B8" s="5" t="s">
        <v>19</v>
      </c>
      <c r="C8" s="44">
        <v>0.55500000000000005</v>
      </c>
    </row>
    <row r="9" spans="1:3" ht="15" customHeight="1" x14ac:dyDescent="0.2">
      <c r="B9" s="5" t="s">
        <v>20</v>
      </c>
      <c r="C9" s="45">
        <v>7.0000000000000007E-2</v>
      </c>
    </row>
    <row r="10" spans="1:3" ht="15" customHeight="1" x14ac:dyDescent="0.2">
      <c r="B10" s="5" t="s">
        <v>21</v>
      </c>
      <c r="C10" s="45">
        <v>0.29895069122314499</v>
      </c>
    </row>
    <row r="11" spans="1:3" ht="15" customHeight="1" x14ac:dyDescent="0.2">
      <c r="B11" s="5" t="s">
        <v>22</v>
      </c>
      <c r="C11" s="45">
        <v>0.439</v>
      </c>
    </row>
    <row r="12" spans="1:3" ht="15" customHeight="1" x14ac:dyDescent="0.2">
      <c r="B12" s="5" t="s">
        <v>23</v>
      </c>
      <c r="C12" s="45">
        <v>0.53900000000000003</v>
      </c>
    </row>
    <row r="13" spans="1:3" ht="15" customHeight="1" x14ac:dyDescent="0.2">
      <c r="B13" s="5" t="s">
        <v>24</v>
      </c>
      <c r="C13" s="45">
        <v>0.34100000000000003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4.6199999999999998E-2</v>
      </c>
    </row>
    <row r="24" spans="1:3" ht="15" customHeight="1" x14ac:dyDescent="0.2">
      <c r="B24" s="15" t="s">
        <v>33</v>
      </c>
      <c r="C24" s="45">
        <v>0.50180000000000002</v>
      </c>
    </row>
    <row r="25" spans="1:3" ht="15" customHeight="1" x14ac:dyDescent="0.2">
      <c r="B25" s="15" t="s">
        <v>34</v>
      </c>
      <c r="C25" s="45">
        <v>0.36330000000000001</v>
      </c>
    </row>
    <row r="26" spans="1:3" ht="15" customHeight="1" x14ac:dyDescent="0.2">
      <c r="B26" s="15" t="s">
        <v>35</v>
      </c>
      <c r="C26" s="45">
        <v>8.8699999999999987E-2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0.297655630046327</v>
      </c>
    </row>
    <row r="30" spans="1:3" ht="14.25" customHeight="1" x14ac:dyDescent="0.2">
      <c r="B30" s="25" t="s">
        <v>38</v>
      </c>
      <c r="C30" s="99">
        <v>3.5984084887166701E-2</v>
      </c>
    </row>
    <row r="31" spans="1:3" ht="14.25" customHeight="1" x14ac:dyDescent="0.2">
      <c r="B31" s="25" t="s">
        <v>39</v>
      </c>
      <c r="C31" s="99">
        <v>6.4981738199245992E-2</v>
      </c>
    </row>
    <row r="32" spans="1:3" ht="14.25" customHeight="1" x14ac:dyDescent="0.2">
      <c r="B32" s="25" t="s">
        <v>40</v>
      </c>
      <c r="C32" s="99">
        <v>0.60137854686726</v>
      </c>
    </row>
    <row r="33" spans="1:5" ht="13.15" customHeight="1" x14ac:dyDescent="0.2">
      <c r="B33" s="27" t="s">
        <v>41</v>
      </c>
      <c r="C33" s="48">
        <f>SUM(C29:C32)</f>
        <v>0.99999999999999967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15.8740839717442</v>
      </c>
    </row>
    <row r="38" spans="1:5" ht="15" customHeight="1" x14ac:dyDescent="0.2">
      <c r="B38" s="11" t="s">
        <v>45</v>
      </c>
      <c r="C38" s="43">
        <v>26.290133744035799</v>
      </c>
      <c r="D38" s="12"/>
      <c r="E38" s="13"/>
    </row>
    <row r="39" spans="1:5" ht="15" customHeight="1" x14ac:dyDescent="0.2">
      <c r="B39" s="11" t="s">
        <v>46</v>
      </c>
      <c r="C39" s="43">
        <v>34.326129964299597</v>
      </c>
      <c r="D39" s="12"/>
      <c r="E39" s="12"/>
    </row>
    <row r="40" spans="1:5" ht="15" customHeight="1" x14ac:dyDescent="0.2">
      <c r="B40" s="11" t="s">
        <v>47</v>
      </c>
      <c r="C40" s="100">
        <v>2.48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16.936096880000001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1.52689E-2</v>
      </c>
      <c r="D45" s="12"/>
    </row>
    <row r="46" spans="1:5" ht="15.75" customHeight="1" x14ac:dyDescent="0.2">
      <c r="B46" s="11" t="s">
        <v>52</v>
      </c>
      <c r="C46" s="45">
        <v>7.9903340000000003E-2</v>
      </c>
      <c r="D46" s="12"/>
    </row>
    <row r="47" spans="1:5" ht="15.75" customHeight="1" x14ac:dyDescent="0.2">
      <c r="B47" s="11" t="s">
        <v>53</v>
      </c>
      <c r="C47" s="45">
        <v>0.108004</v>
      </c>
      <c r="D47" s="12"/>
      <c r="E47" s="13"/>
    </row>
    <row r="48" spans="1:5" ht="15" customHeight="1" x14ac:dyDescent="0.2">
      <c r="B48" s="11" t="s">
        <v>54</v>
      </c>
      <c r="C48" s="46">
        <v>0.7968237600000001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0.62000600000000006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7.87070039999999E-2</v>
      </c>
    </row>
    <row r="63" spans="1:4" ht="15.75" customHeight="1" x14ac:dyDescent="0.2">
      <c r="A63" s="4"/>
    </row>
  </sheetData>
  <sheetProtection algorithmName="SHA-512" hashValue="DNPf3UuMdUObj5D1WFAtMA95rdnR+HWMAa+6WdMZWoY7V2JYk5vhxJgyeYl0Gl/1b8kx6zSpsq48KeF/2Z383Q==" saltValue="O+7Cwr1YgS+taMFf934t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0.34354702560225397</v>
      </c>
      <c r="C2" s="98">
        <v>0.95</v>
      </c>
      <c r="D2" s="56">
        <v>36.079849986609638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47.391202091117947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70.283560158574318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0.37755207944684438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1.9186180978953901E-2</v>
      </c>
      <c r="C10" s="98">
        <v>0.95</v>
      </c>
      <c r="D10" s="56">
        <v>15.05045142161304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1.9186180978953901E-2</v>
      </c>
      <c r="C11" s="98">
        <v>0.95</v>
      </c>
      <c r="D11" s="56">
        <v>15.05045142161304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1.9186180978953901E-2</v>
      </c>
      <c r="C12" s="98">
        <v>0.95</v>
      </c>
      <c r="D12" s="56">
        <v>15.05045142161304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1.9186180978953901E-2</v>
      </c>
      <c r="C13" s="98">
        <v>0.95</v>
      </c>
      <c r="D13" s="56">
        <v>15.05045142161304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1.9186180978953901E-2</v>
      </c>
      <c r="C14" s="98">
        <v>0.95</v>
      </c>
      <c r="D14" s="56">
        <v>15.05045142161304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1.9186180978953901E-2</v>
      </c>
      <c r="C15" s="98">
        <v>0.95</v>
      </c>
      <c r="D15" s="56">
        <v>15.05045142161304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0.2530143942324673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0.68500000000000005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0.92</v>
      </c>
      <c r="C18" s="98">
        <v>0.95</v>
      </c>
      <c r="D18" s="56">
        <v>1.723860781546777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1.723860781546777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0.90690880000000007</v>
      </c>
      <c r="C21" s="98">
        <v>0.95</v>
      </c>
      <c r="D21" s="56">
        <v>4.0598209789868394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25.651202438998769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4.9321676394351552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0.20257549312896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8.3030057181247494E-2</v>
      </c>
      <c r="C27" s="98">
        <v>0.95</v>
      </c>
      <c r="D27" s="56">
        <v>21.74274730131463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0.66573842399683902</v>
      </c>
      <c r="C29" s="98">
        <v>0.95</v>
      </c>
      <c r="D29" s="56">
        <v>63.551452439241622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0.46670911326684161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3.5000000000000003E-2</v>
      </c>
      <c r="C32" s="98">
        <v>0.95</v>
      </c>
      <c r="D32" s="56">
        <v>0.48033470148423679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0.7787983704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0.84099999999999997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7.4075390000000005E-2</v>
      </c>
      <c r="C38" s="98">
        <v>0.95</v>
      </c>
      <c r="D38" s="56">
        <v>4.0283775058915356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0.37232034206828502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nzXzjJDPgWzivkemPD1Q+T1UM1rAMkdiF4uP6n27h1gmiNVppVo9ugGJuQZFxMcgghokepWJfOeVX5IpsE4s8Q==" saltValue="9O4rZxwzv/RGeKhd/Huu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o5rZocMIyh75/ZUc3JVeuvKh1urI2mR+8g0KrrLTwJBEEfK4pSJa9DgR35KTNCYOrGYAlQjWmDKRnYvJ+kJZw==" saltValue="7cb8Xy6pYdPkdTU49ct5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BfkPIPukkIiUXKoN/o7yLcGemq9uF6P5GkMw5VFdktja9VZ+I8VlxCJdmm01bc2ZckrkXaixnB4AXIRRyrlqsA==" saltValue="VBSJaWmahoPbF1xMZIvnQ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9.6740708500146891E-2</v>
      </c>
      <c r="C3" s="21">
        <f>frac_mam_1_5months * 2.6</f>
        <v>9.6740708500146891E-2</v>
      </c>
      <c r="D3" s="21">
        <f>frac_mam_6_11months * 2.6</f>
        <v>7.6170373708009623E-2</v>
      </c>
      <c r="E3" s="21">
        <f>frac_mam_12_23months * 2.6</f>
        <v>6.7657922208309157E-2</v>
      </c>
      <c r="F3" s="21">
        <f>frac_mam_24_59months * 2.6</f>
        <v>1.8542513065040123E-2</v>
      </c>
    </row>
    <row r="4" spans="1:6" ht="15.75" customHeight="1" x14ac:dyDescent="0.2">
      <c r="A4" s="3" t="s">
        <v>208</v>
      </c>
      <c r="B4" s="21">
        <f>frac_sam_1month * 2.6</f>
        <v>4.9098926410079007E-2</v>
      </c>
      <c r="C4" s="21">
        <f>frac_sam_1_5months * 2.6</f>
        <v>4.9098926410079007E-2</v>
      </c>
      <c r="D4" s="21">
        <f>frac_sam_6_11months * 2.6</f>
        <v>4.6685057133436285E-2</v>
      </c>
      <c r="E4" s="21">
        <f>frac_sam_12_23months * 2.6</f>
        <v>1.610959190875294E-2</v>
      </c>
      <c r="F4" s="21">
        <f>frac_sam_24_59months * 2.6</f>
        <v>9.2095770407466804E-3</v>
      </c>
    </row>
  </sheetData>
  <sheetProtection algorithmName="SHA-512" hashValue="4pikzm1MI3quwhIdMQ5KiaqYbZNdWclqlqTVURipJpNCwP0KX4cYl/0KWSEMHnMzDq96epIofTa5dFwBVN5uzQ==" saltValue="j3vmU4hMByYma1LXTdbW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0.55500000000000005</v>
      </c>
      <c r="E2" s="60">
        <f>food_insecure</f>
        <v>0.55500000000000005</v>
      </c>
      <c r="F2" s="60">
        <f>food_insecure</f>
        <v>0.55500000000000005</v>
      </c>
      <c r="G2" s="60">
        <f>food_insecure</f>
        <v>0.55500000000000005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0.55500000000000005</v>
      </c>
      <c r="F5" s="60">
        <f>food_insecure</f>
        <v>0.55500000000000005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0.55500000000000005</v>
      </c>
      <c r="F8" s="60">
        <f>food_insecure</f>
        <v>0.55500000000000005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0.55500000000000005</v>
      </c>
      <c r="F9" s="60">
        <f>food_insecure</f>
        <v>0.55500000000000005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0.53900000000000003</v>
      </c>
      <c r="E10" s="60">
        <f>IF(ISBLANK(comm_deliv), frac_children_health_facility,1)</f>
        <v>0.53900000000000003</v>
      </c>
      <c r="F10" s="60">
        <f>IF(ISBLANK(comm_deliv), frac_children_health_facility,1)</f>
        <v>0.53900000000000003</v>
      </c>
      <c r="G10" s="60">
        <f>IF(ISBLANK(comm_deliv), frac_children_health_facility,1)</f>
        <v>0.53900000000000003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0.55500000000000005</v>
      </c>
      <c r="I15" s="60">
        <f>food_insecure</f>
        <v>0.55500000000000005</v>
      </c>
      <c r="J15" s="60">
        <f>food_insecure</f>
        <v>0.55500000000000005</v>
      </c>
      <c r="K15" s="60">
        <f>food_insecure</f>
        <v>0.55500000000000005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0.439</v>
      </c>
      <c r="I18" s="60">
        <f>frac_PW_health_facility</f>
        <v>0.439</v>
      </c>
      <c r="J18" s="60">
        <f>frac_PW_health_facility</f>
        <v>0.439</v>
      </c>
      <c r="K18" s="60">
        <f>frac_PW_health_facility</f>
        <v>0.439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7.0000000000000007E-2</v>
      </c>
      <c r="I19" s="60">
        <f>frac_malaria_risk</f>
        <v>7.0000000000000007E-2</v>
      </c>
      <c r="J19" s="60">
        <f>frac_malaria_risk</f>
        <v>7.0000000000000007E-2</v>
      </c>
      <c r="K19" s="60">
        <f>frac_malaria_risk</f>
        <v>7.0000000000000007E-2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0.42522145823860141</v>
      </c>
      <c r="M25" s="60">
        <f>(1-food_insecure)*(0.49)+food_insecure*(0.7)</f>
        <v>0.60654999999999992</v>
      </c>
      <c r="N25" s="60">
        <f>(1-food_insecure)*(0.49)+food_insecure*(0.7)</f>
        <v>0.60654999999999992</v>
      </c>
      <c r="O25" s="60">
        <f>(1-food_insecure)*(0.49)+food_insecure*(0.7)</f>
        <v>0.60654999999999992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0.18223776781654347</v>
      </c>
      <c r="M26" s="60">
        <f>(1-food_insecure)*(0.21)+food_insecure*(0.3)</f>
        <v>0.25995000000000001</v>
      </c>
      <c r="N26" s="60">
        <f>(1-food_insecure)*(0.21)+food_insecure*(0.3)</f>
        <v>0.25995000000000001</v>
      </c>
      <c r="O26" s="60">
        <f>(1-food_insecure)*(0.21)+food_insecure*(0.3)</f>
        <v>0.25995000000000001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9.3590082721710127E-2</v>
      </c>
      <c r="M27" s="60">
        <f>(1-food_insecure)*(0.3)</f>
        <v>0.13349999999999998</v>
      </c>
      <c r="N27" s="60">
        <f>(1-food_insecure)*(0.3)</f>
        <v>0.13349999999999998</v>
      </c>
      <c r="O27" s="60">
        <f>(1-food_insecure)*(0.3)</f>
        <v>0.13349999999999998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0.29895069122314499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7.0000000000000007E-2</v>
      </c>
      <c r="D34" s="60">
        <f t="shared" si="3"/>
        <v>7.0000000000000007E-2</v>
      </c>
      <c r="E34" s="60">
        <f t="shared" si="3"/>
        <v>7.0000000000000007E-2</v>
      </c>
      <c r="F34" s="60">
        <f t="shared" si="3"/>
        <v>7.0000000000000007E-2</v>
      </c>
      <c r="G34" s="60">
        <f t="shared" si="3"/>
        <v>7.0000000000000007E-2</v>
      </c>
      <c r="H34" s="60">
        <f t="shared" si="3"/>
        <v>7.0000000000000007E-2</v>
      </c>
      <c r="I34" s="60">
        <f t="shared" si="3"/>
        <v>7.0000000000000007E-2</v>
      </c>
      <c r="J34" s="60">
        <f t="shared" si="3"/>
        <v>7.0000000000000007E-2</v>
      </c>
      <c r="K34" s="60">
        <f t="shared" si="3"/>
        <v>7.0000000000000007E-2</v>
      </c>
      <c r="L34" s="60">
        <f t="shared" si="3"/>
        <v>7.0000000000000007E-2</v>
      </c>
      <c r="M34" s="60">
        <f t="shared" si="3"/>
        <v>7.0000000000000007E-2</v>
      </c>
      <c r="N34" s="60">
        <f t="shared" si="3"/>
        <v>7.0000000000000007E-2</v>
      </c>
      <c r="O34" s="60">
        <f t="shared" si="3"/>
        <v>7.0000000000000007E-2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qWCDkw+3iZMLL2Te1AvH3x4dKa/hA5fyV3LQ5XgMKHx8lRe+yIBlEAPj32eLRrY377oKPK6/a4fgbfhHZcnIgQ==" saltValue="MherVlZojpVHR5eugXsx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IbTqgrNSMZTgjfDGGEuATCEvB9B+VzJCN26auBLAYJ/C9xz7OQqn1Au6W/M/St1/Bv2u+kqEYkQR+eHZDLd7nQ==" saltValue="r96UprkI10bgYSPHKt7xX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GS8bHEDA7UNB4Ogx369corXKkGWAHA4gbIuZIcGPwHi+TsQ/LVFqQPXStO9YS21TsoSVa3L4ciOU65tQVIsxg==" saltValue="Yx0IR+k2yrmxGZKtLOwiO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S69CIIcbtZEUBLyueILT8+vOAzK2UjpqjxB4x1SMuUch6y96gQh2q3uGDLTnHNnvrARkh61VWOb0neaPYC02g==" saltValue="3or3cNthfRztPGsZQjgJq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+3571lWe/SmvrMSNHgVOe4Lg4j0rAHAarfsTAIjqztGGjDlcRPxypICT4B/nOqAS314RVzlKGd9dmhuZKKOOg==" saltValue="VEEsgRcZ+zDp8bqjVLgeM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a/Pla6ghCMKoNe6T0rUHr1IQbJtuDKWWwlLRQNaaFFklAt/3vhfWy7YWZBWm+PxKb46MakuWGJMxu4/PQdicg==" saltValue="CNxLJMi4CFmdmDJ3SmILI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375877.65340000001</v>
      </c>
      <c r="C2" s="49">
        <v>718000</v>
      </c>
      <c r="D2" s="49">
        <v>1133000</v>
      </c>
      <c r="E2" s="49">
        <v>14300</v>
      </c>
      <c r="F2" s="49">
        <v>13400</v>
      </c>
      <c r="G2" s="17">
        <f t="shared" ref="G2:G11" si="0">C2+D2+E2+F2</f>
        <v>1878700</v>
      </c>
      <c r="H2" s="17">
        <f t="shared" ref="H2:H11" si="1">(B2 + stillbirth*B2/(1000-stillbirth))/(1-abortion)</f>
        <v>434492.30074447708</v>
      </c>
      <c r="I2" s="17">
        <f t="shared" ref="I2:I11" si="2">G2-H2</f>
        <v>1444207.6992555228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377486.114</v>
      </c>
      <c r="C3" s="50">
        <v>739000</v>
      </c>
      <c r="D3" s="50">
        <v>1165000</v>
      </c>
      <c r="E3" s="50">
        <v>14400</v>
      </c>
      <c r="F3" s="50">
        <v>13500</v>
      </c>
      <c r="G3" s="17">
        <f t="shared" si="0"/>
        <v>1931900</v>
      </c>
      <c r="H3" s="17">
        <f t="shared" si="1"/>
        <v>436351.58591460966</v>
      </c>
      <c r="I3" s="17">
        <f t="shared" si="2"/>
        <v>1495548.4140853903</v>
      </c>
    </row>
    <row r="4" spans="1:9" ht="15.75" customHeight="1" x14ac:dyDescent="0.2">
      <c r="A4" s="5">
        <f t="shared" si="3"/>
        <v>2023</v>
      </c>
      <c r="B4" s="49">
        <v>378814.98180000001</v>
      </c>
      <c r="C4" s="50">
        <v>761000</v>
      </c>
      <c r="D4" s="50">
        <v>1202000</v>
      </c>
      <c r="E4" s="50">
        <v>14600</v>
      </c>
      <c r="F4" s="50">
        <v>13700</v>
      </c>
      <c r="G4" s="17">
        <f t="shared" si="0"/>
        <v>1991300</v>
      </c>
      <c r="H4" s="17">
        <f t="shared" si="1"/>
        <v>437887.67837071751</v>
      </c>
      <c r="I4" s="17">
        <f t="shared" si="2"/>
        <v>1553412.3216292826</v>
      </c>
    </row>
    <row r="5" spans="1:9" ht="15.75" customHeight="1" x14ac:dyDescent="0.2">
      <c r="A5" s="5">
        <f t="shared" si="3"/>
        <v>2024</v>
      </c>
      <c r="B5" s="49">
        <v>379864.25679999997</v>
      </c>
      <c r="C5" s="50">
        <v>781000</v>
      </c>
      <c r="D5" s="50">
        <v>1241000</v>
      </c>
      <c r="E5" s="50">
        <v>14800</v>
      </c>
      <c r="F5" s="50">
        <v>13800</v>
      </c>
      <c r="G5" s="17">
        <f t="shared" si="0"/>
        <v>2050600</v>
      </c>
      <c r="H5" s="17">
        <f t="shared" si="1"/>
        <v>439100.57811280055</v>
      </c>
      <c r="I5" s="17">
        <f t="shared" si="2"/>
        <v>1611499.4218871994</v>
      </c>
    </row>
    <row r="6" spans="1:9" ht="15.75" customHeight="1" x14ac:dyDescent="0.2">
      <c r="A6" s="5">
        <f t="shared" si="3"/>
        <v>2025</v>
      </c>
      <c r="B6" s="49">
        <v>380660.11200000002</v>
      </c>
      <c r="C6" s="50">
        <v>798000</v>
      </c>
      <c r="D6" s="50">
        <v>1280000</v>
      </c>
      <c r="E6" s="50">
        <v>14800</v>
      </c>
      <c r="F6" s="50">
        <v>13800</v>
      </c>
      <c r="G6" s="17">
        <f t="shared" si="0"/>
        <v>2106600</v>
      </c>
      <c r="H6" s="17">
        <f t="shared" si="1"/>
        <v>440020.53957839875</v>
      </c>
      <c r="I6" s="17">
        <f t="shared" si="2"/>
        <v>1666579.4604216013</v>
      </c>
    </row>
    <row r="7" spans="1:9" ht="15.75" customHeight="1" x14ac:dyDescent="0.2">
      <c r="A7" s="5">
        <f t="shared" si="3"/>
        <v>2026</v>
      </c>
      <c r="B7" s="49">
        <v>383729.33100000001</v>
      </c>
      <c r="C7" s="50">
        <v>812000</v>
      </c>
      <c r="D7" s="50">
        <v>1320000</v>
      </c>
      <c r="E7" s="50">
        <v>15100</v>
      </c>
      <c r="F7" s="50">
        <v>13900</v>
      </c>
      <c r="G7" s="17">
        <f t="shared" si="0"/>
        <v>2161000</v>
      </c>
      <c r="H7" s="17">
        <f t="shared" si="1"/>
        <v>443568.37492518249</v>
      </c>
      <c r="I7" s="17">
        <f t="shared" si="2"/>
        <v>1717431.6250748176</v>
      </c>
    </row>
    <row r="8" spans="1:9" ht="15.75" customHeight="1" x14ac:dyDescent="0.2">
      <c r="A8" s="5">
        <f t="shared" si="3"/>
        <v>2027</v>
      </c>
      <c r="B8" s="49">
        <v>386667.99599999998</v>
      </c>
      <c r="C8" s="50">
        <v>823000</v>
      </c>
      <c r="D8" s="50">
        <v>1359000</v>
      </c>
      <c r="E8" s="50">
        <v>15200</v>
      </c>
      <c r="F8" s="50">
        <v>14000</v>
      </c>
      <c r="G8" s="17">
        <f t="shared" si="0"/>
        <v>2211200</v>
      </c>
      <c r="H8" s="17">
        <f t="shared" si="1"/>
        <v>446965.29758184415</v>
      </c>
      <c r="I8" s="17">
        <f t="shared" si="2"/>
        <v>1764234.702418156</v>
      </c>
    </row>
    <row r="9" spans="1:9" ht="15.75" customHeight="1" x14ac:dyDescent="0.2">
      <c r="A9" s="5">
        <f t="shared" si="3"/>
        <v>2028</v>
      </c>
      <c r="B9" s="49">
        <v>389449.00400000007</v>
      </c>
      <c r="C9" s="50">
        <v>832000</v>
      </c>
      <c r="D9" s="50">
        <v>1397000</v>
      </c>
      <c r="E9" s="50">
        <v>15400</v>
      </c>
      <c r="F9" s="50">
        <v>14100</v>
      </c>
      <c r="G9" s="17">
        <f t="shared" si="0"/>
        <v>2258500</v>
      </c>
      <c r="H9" s="17">
        <f t="shared" si="1"/>
        <v>450179.97808593611</v>
      </c>
      <c r="I9" s="17">
        <f t="shared" si="2"/>
        <v>1808320.021914064</v>
      </c>
    </row>
    <row r="10" spans="1:9" ht="15.75" customHeight="1" x14ac:dyDescent="0.2">
      <c r="A10" s="5">
        <f t="shared" si="3"/>
        <v>2029</v>
      </c>
      <c r="B10" s="49">
        <v>392071.42499999999</v>
      </c>
      <c r="C10" s="50">
        <v>839000</v>
      </c>
      <c r="D10" s="50">
        <v>1435000</v>
      </c>
      <c r="E10" s="50">
        <v>15400</v>
      </c>
      <c r="F10" s="50">
        <v>14100</v>
      </c>
      <c r="G10" s="17">
        <f t="shared" si="0"/>
        <v>2303500</v>
      </c>
      <c r="H10" s="17">
        <f t="shared" si="1"/>
        <v>453211.34141255042</v>
      </c>
      <c r="I10" s="17">
        <f t="shared" si="2"/>
        <v>1850288.6585874497</v>
      </c>
    </row>
    <row r="11" spans="1:9" ht="15.75" customHeight="1" x14ac:dyDescent="0.2">
      <c r="A11" s="5">
        <f t="shared" si="3"/>
        <v>2030</v>
      </c>
      <c r="B11" s="49">
        <v>394558.95199999999</v>
      </c>
      <c r="C11" s="50">
        <v>846000</v>
      </c>
      <c r="D11" s="50">
        <v>1471000</v>
      </c>
      <c r="E11" s="50">
        <v>15400</v>
      </c>
      <c r="F11" s="50">
        <v>14200</v>
      </c>
      <c r="G11" s="17">
        <f t="shared" si="0"/>
        <v>2346600</v>
      </c>
      <c r="H11" s="17">
        <f t="shared" si="1"/>
        <v>456086.77526613954</v>
      </c>
      <c r="I11" s="17">
        <f t="shared" si="2"/>
        <v>1890513.2247338605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wlE6YL5RerXoRGSbwRL5zm20GS1mG6iYMa5x4iZUJkYFIeQkHyRU1xrU6DHoxHXBLRKRQe4r1PAo0ACgksQEA==" saltValue="Cp++lP0PlaaqDZ2dzazZX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Y4yB9xVJ9GhnN6joAnFK853gsuYDsaiORar7UniAyxN73K1HzAUgc1TsGxWcIYVV4TGlxJtxd45PbImHKkE2g==" saltValue="INrirKk2QEJch74Uf9bRV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iG8TRTG0QTO88HlBBJzHwqj1D1rcg7O1vFoSBNUWRKZXT04y8BAgr6PUvridWt6bcoatZQUhKvVm0QrZ2fGoQ==" saltValue="A3pjATRIuB0JRFpz923f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eh5UAijor2P1GH9sAi3gOh/1xC4pyOfJZRryOq27jsoVyK6c0sEXhp5fkzDhgRVdI5/k8sR65bTLSc3/CDDc9A==" saltValue="pM3G+h7FNX8FUesukRX/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klJqgn13VXz9L1BSnTV2HBCGgoYyRutrFYKULlVIB2QYKDfXdwidy59E62db57KBG/inmoxCDGdj6MNHrnqxcg==" saltValue="FeXqn54oIYP36p494QkyK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l5DKun5onzcWQmqS3pcIBSh7MK7vdO6PQy5ZFveIAquKOv9iWtXnqpGQ3Ibdon/0PSsZdGRAeVRbCtxTCf2HA==" saltValue="IeJ1Nr+hJtZgT1SVUzLe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SzSM9p9EiQEhjDVq621rDmi7DhRYl6t/LqkzClwZVMwzYfDmsvvknvGzaKRa3jbPi70BYzS7enMGOe9rpvlKCA==" saltValue="4qA+W3LEEyloLim1iyxo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30QHSrMl5vDMfMNdRNJNxMhy9t9/83Kn9tWKcZd8GiMpyG7ByzIWX5/nxs0ejVsNS+sfl2tlLpGjaxr+Q2HQLA==" saltValue="OaQYOsA4IlVI6jSd0xv1T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mb/i/MdAC9rWzmZ4Q/pLlk/23nfRUV+DQEM3X+WGzvoX4rCS3l8d+eG+kHPhZJBNN0w+MvAFhuh+e5bg9jBQNg==" saltValue="Jm9qmoR7Bbfo4R8UPxF4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3paeGmnAw+lY9OjInu6+Lr75XCubU8/blMhCuWsF/YdC+3s11JHKyCMXDW8SqHe0cTH+49DUUJeeeo+CnWrkOA==" saltValue="nlD6l3OA7Hd/9qr+hTB5+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2.059941221164225E-3</v>
      </c>
    </row>
    <row r="4" spans="1:8" ht="15.75" customHeight="1" x14ac:dyDescent="0.2">
      <c r="B4" s="19" t="s">
        <v>79</v>
      </c>
      <c r="C4" s="101">
        <v>0.15765511321815251</v>
      </c>
    </row>
    <row r="5" spans="1:8" ht="15.75" customHeight="1" x14ac:dyDescent="0.2">
      <c r="B5" s="19" t="s">
        <v>80</v>
      </c>
      <c r="C5" s="101">
        <v>5.9451516252141692E-2</v>
      </c>
    </row>
    <row r="6" spans="1:8" ht="15.75" customHeight="1" x14ac:dyDescent="0.2">
      <c r="B6" s="19" t="s">
        <v>81</v>
      </c>
      <c r="C6" s="101">
        <v>0.25542002993351581</v>
      </c>
    </row>
    <row r="7" spans="1:8" ht="15.75" customHeight="1" x14ac:dyDescent="0.2">
      <c r="B7" s="19" t="s">
        <v>82</v>
      </c>
      <c r="C7" s="101">
        <v>0.30161655102198848</v>
      </c>
    </row>
    <row r="8" spans="1:8" ht="15.75" customHeight="1" x14ac:dyDescent="0.2">
      <c r="B8" s="19" t="s">
        <v>83</v>
      </c>
      <c r="C8" s="101">
        <v>3.2170614485092278E-3</v>
      </c>
    </row>
    <row r="9" spans="1:8" ht="15.75" customHeight="1" x14ac:dyDescent="0.2">
      <c r="B9" s="19" t="s">
        <v>84</v>
      </c>
      <c r="C9" s="101">
        <v>0.1491244288740432</v>
      </c>
    </row>
    <row r="10" spans="1:8" ht="15.75" customHeight="1" x14ac:dyDescent="0.2">
      <c r="B10" s="19" t="s">
        <v>85</v>
      </c>
      <c r="C10" s="101">
        <v>7.1455358030484625E-2</v>
      </c>
    </row>
    <row r="11" spans="1:8" ht="15.75" customHeight="1" x14ac:dyDescent="0.2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0.1125906579784641</v>
      </c>
      <c r="D14" s="55">
        <v>0.1125906579784641</v>
      </c>
      <c r="E14" s="55">
        <v>0.1125906579784641</v>
      </c>
      <c r="F14" s="55">
        <v>0.1125906579784641</v>
      </c>
    </row>
    <row r="15" spans="1:8" ht="15.75" customHeight="1" x14ac:dyDescent="0.2">
      <c r="B15" s="19" t="s">
        <v>88</v>
      </c>
      <c r="C15" s="101">
        <v>0.18428030525273839</v>
      </c>
      <c r="D15" s="101">
        <v>0.18428030525273839</v>
      </c>
      <c r="E15" s="101">
        <v>0.18428030525273839</v>
      </c>
      <c r="F15" s="101">
        <v>0.18428030525273839</v>
      </c>
    </row>
    <row r="16" spans="1:8" ht="15.75" customHeight="1" x14ac:dyDescent="0.2">
      <c r="B16" s="19" t="s">
        <v>89</v>
      </c>
      <c r="C16" s="101">
        <v>1.787507706910962E-2</v>
      </c>
      <c r="D16" s="101">
        <v>1.787507706910962E-2</v>
      </c>
      <c r="E16" s="101">
        <v>1.787507706910962E-2</v>
      </c>
      <c r="F16" s="101">
        <v>1.787507706910962E-2</v>
      </c>
    </row>
    <row r="17" spans="1:8" ht="15.75" customHeight="1" x14ac:dyDescent="0.2">
      <c r="B17" s="19" t="s">
        <v>90</v>
      </c>
      <c r="C17" s="101">
        <v>2.7465226621506572E-3</v>
      </c>
      <c r="D17" s="101">
        <v>2.7465226621506572E-3</v>
      </c>
      <c r="E17" s="101">
        <v>2.7465226621506572E-3</v>
      </c>
      <c r="F17" s="101">
        <v>2.7465226621506572E-3</v>
      </c>
    </row>
    <row r="18" spans="1:8" ht="15.75" customHeight="1" x14ac:dyDescent="0.2">
      <c r="B18" s="19" t="s">
        <v>91</v>
      </c>
      <c r="C18" s="101">
        <v>7.5428405576606045E-2</v>
      </c>
      <c r="D18" s="101">
        <v>7.5428405576606045E-2</v>
      </c>
      <c r="E18" s="101">
        <v>7.5428405576606045E-2</v>
      </c>
      <c r="F18" s="101">
        <v>7.5428405576606045E-2</v>
      </c>
    </row>
    <row r="19" spans="1:8" ht="15.75" customHeight="1" x14ac:dyDescent="0.2">
      <c r="B19" s="19" t="s">
        <v>92</v>
      </c>
      <c r="C19" s="101">
        <v>2.701770123425306E-2</v>
      </c>
      <c r="D19" s="101">
        <v>2.701770123425306E-2</v>
      </c>
      <c r="E19" s="101">
        <v>2.701770123425306E-2</v>
      </c>
      <c r="F19" s="101">
        <v>2.701770123425306E-2</v>
      </c>
    </row>
    <row r="20" spans="1:8" ht="15.75" customHeight="1" x14ac:dyDescent="0.2">
      <c r="B20" s="19" t="s">
        <v>93</v>
      </c>
      <c r="C20" s="101">
        <v>5.9067277060090732E-2</v>
      </c>
      <c r="D20" s="101">
        <v>5.9067277060090732E-2</v>
      </c>
      <c r="E20" s="101">
        <v>5.9067277060090732E-2</v>
      </c>
      <c r="F20" s="101">
        <v>5.9067277060090732E-2</v>
      </c>
    </row>
    <row r="21" spans="1:8" ht="15.75" customHeight="1" x14ac:dyDescent="0.2">
      <c r="B21" s="19" t="s">
        <v>94</v>
      </c>
      <c r="C21" s="101">
        <v>0.13267176810910039</v>
      </c>
      <c r="D21" s="101">
        <v>0.13267176810910039</v>
      </c>
      <c r="E21" s="101">
        <v>0.13267176810910039</v>
      </c>
      <c r="F21" s="101">
        <v>0.13267176810910039</v>
      </c>
    </row>
    <row r="22" spans="1:8" ht="15.75" customHeight="1" x14ac:dyDescent="0.2">
      <c r="B22" s="19" t="s">
        <v>95</v>
      </c>
      <c r="C22" s="101">
        <v>0.38832228505748689</v>
      </c>
      <c r="D22" s="101">
        <v>0.38832228505748689</v>
      </c>
      <c r="E22" s="101">
        <v>0.38832228505748689</v>
      </c>
      <c r="F22" s="101">
        <v>0.38832228505748689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8.8012850000000004E-2</v>
      </c>
    </row>
    <row r="27" spans="1:8" ht="15.75" customHeight="1" x14ac:dyDescent="0.2">
      <c r="B27" s="19" t="s">
        <v>102</v>
      </c>
      <c r="C27" s="101">
        <v>8.9249900000000007E-3</v>
      </c>
    </row>
    <row r="28" spans="1:8" ht="15.75" customHeight="1" x14ac:dyDescent="0.2">
      <c r="B28" s="19" t="s">
        <v>103</v>
      </c>
      <c r="C28" s="101">
        <v>0.15479583299999999</v>
      </c>
    </row>
    <row r="29" spans="1:8" ht="15.75" customHeight="1" x14ac:dyDescent="0.2">
      <c r="B29" s="19" t="s">
        <v>104</v>
      </c>
      <c r="C29" s="101">
        <v>0.168002662</v>
      </c>
    </row>
    <row r="30" spans="1:8" ht="15.75" customHeight="1" x14ac:dyDescent="0.2">
      <c r="B30" s="19" t="s">
        <v>2</v>
      </c>
      <c r="C30" s="101">
        <v>0.104541704</v>
      </c>
    </row>
    <row r="31" spans="1:8" ht="15.75" customHeight="1" x14ac:dyDescent="0.2">
      <c r="B31" s="19" t="s">
        <v>105</v>
      </c>
      <c r="C31" s="101">
        <v>0.10832760499999999</v>
      </c>
    </row>
    <row r="32" spans="1:8" ht="15.75" customHeight="1" x14ac:dyDescent="0.2">
      <c r="B32" s="19" t="s">
        <v>106</v>
      </c>
      <c r="C32" s="101">
        <v>1.8696531999999998E-2</v>
      </c>
    </row>
    <row r="33" spans="2:3" ht="15.75" customHeight="1" x14ac:dyDescent="0.2">
      <c r="B33" s="19" t="s">
        <v>107</v>
      </c>
      <c r="C33" s="101">
        <v>8.4083039999999998E-2</v>
      </c>
    </row>
    <row r="34" spans="2:3" ht="15.75" customHeight="1" x14ac:dyDescent="0.2">
      <c r="B34" s="19" t="s">
        <v>108</v>
      </c>
      <c r="C34" s="101">
        <v>0.26461478300000002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OKfG7e3G1PU4HNBCa3QLlKyN6ZNrdilgTSWDCmX//2vBPLyLRrgYUTReq2VdeLwby9O7qRQor1QVjjSJ/KyKlw==" saltValue="gxM/aIODeFeC1ToziIlFF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0.55806517231778008</v>
      </c>
      <c r="D2" s="52">
        <f>IFERROR(1-_xlfn.NORM.DIST(_xlfn.NORM.INV(SUM(D4:D5), 0, 1) + 1, 0, 1, TRUE), "")</f>
        <v>0.55806517231778008</v>
      </c>
      <c r="E2" s="52">
        <f>IFERROR(1-_xlfn.NORM.DIST(_xlfn.NORM.INV(SUM(E4:E5), 0, 1) + 1, 0, 1, TRUE), "")</f>
        <v>0.43977509329894526</v>
      </c>
      <c r="F2" s="52">
        <f>IFERROR(1-_xlfn.NORM.DIST(_xlfn.NORM.INV(SUM(F4:F5), 0, 1) + 1, 0, 1, TRUE), "")</f>
        <v>0.1875704005488994</v>
      </c>
      <c r="G2" s="52">
        <f>IFERROR(1-_xlfn.NORM.DIST(_xlfn.NORM.INV(SUM(G4:G5), 0, 1) + 1, 0, 1, TRUE), "")</f>
        <v>0.20514649050288192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0.3160508088438142</v>
      </c>
      <c r="D3" s="52">
        <f>IFERROR(_xlfn.NORM.DIST(_xlfn.NORM.INV(SUM(D4:D5), 0, 1) + 1, 0, 1, TRUE) - SUM(D4:D5), "")</f>
        <v>0.3160508088438142</v>
      </c>
      <c r="E3" s="52">
        <f>IFERROR(_xlfn.NORM.DIST(_xlfn.NORM.INV(SUM(E4:E5), 0, 1) + 1, 0, 1, TRUE) - SUM(E4:E5), "")</f>
        <v>0.36213413735052602</v>
      </c>
      <c r="F3" s="52">
        <f>IFERROR(_xlfn.NORM.DIST(_xlfn.NORM.INV(SUM(F4:F5), 0, 1) + 1, 0, 1, TRUE) - SUM(F4:F5), "")</f>
        <v>0.35745989529994759</v>
      </c>
      <c r="G3" s="52">
        <f>IFERROR(_xlfn.NORM.DIST(_xlfn.NORM.INV(SUM(G4:G5), 0, 1) + 1, 0, 1, TRUE) - SUM(G4:G5), "")</f>
        <v>0.36495079202599512</v>
      </c>
    </row>
    <row r="4" spans="1:15" ht="15.75" customHeight="1" x14ac:dyDescent="0.2">
      <c r="B4" s="5" t="s">
        <v>114</v>
      </c>
      <c r="C4" s="45">
        <v>7.4738867580890697E-2</v>
      </c>
      <c r="D4" s="53">
        <v>7.4738867580890697E-2</v>
      </c>
      <c r="E4" s="53">
        <v>0.11903746426105501</v>
      </c>
      <c r="F4" s="53">
        <v>0.29508471488952598</v>
      </c>
      <c r="G4" s="53">
        <v>0.27474308013915999</v>
      </c>
    </row>
    <row r="5" spans="1:15" ht="15.75" customHeight="1" x14ac:dyDescent="0.2">
      <c r="B5" s="5" t="s">
        <v>115</v>
      </c>
      <c r="C5" s="45">
        <v>5.1145151257515002E-2</v>
      </c>
      <c r="D5" s="53">
        <v>5.1145151257515002E-2</v>
      </c>
      <c r="E5" s="53">
        <v>7.9053305089473697E-2</v>
      </c>
      <c r="F5" s="53">
        <v>0.159884989261627</v>
      </c>
      <c r="G5" s="53">
        <v>0.155159637331963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0.72188527944479541</v>
      </c>
      <c r="D8" s="52">
        <f>IFERROR(1-_xlfn.NORM.DIST(_xlfn.NORM.INV(SUM(D10:D11), 0, 1) + 1, 0, 1, TRUE), "")</f>
        <v>0.72188527944479541</v>
      </c>
      <c r="E8" s="52">
        <f>IFERROR(1-_xlfn.NORM.DIST(_xlfn.NORM.INV(SUM(E10:E11), 0, 1) + 1, 0, 1, TRUE), "")</f>
        <v>0.74924067119138027</v>
      </c>
      <c r="F8" s="52">
        <f>IFERROR(1-_xlfn.NORM.DIST(_xlfn.NORM.INV(SUM(F10:F11), 0, 1) + 1, 0, 1, TRUE), "")</f>
        <v>0.80210032687277444</v>
      </c>
      <c r="G8" s="52">
        <f>IFERROR(1-_xlfn.NORM.DIST(_xlfn.NORM.INV(SUM(G10:G11), 0, 1) + 1, 0, 1, TRUE), "")</f>
        <v>0.90350365437351532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0.22202255328204079</v>
      </c>
      <c r="D9" s="52">
        <f>IFERROR(_xlfn.NORM.DIST(_xlfn.NORM.INV(SUM(D10:D11), 0, 1) + 1, 0, 1, TRUE) - SUM(D10:D11), "")</f>
        <v>0.22202255328204079</v>
      </c>
      <c r="E9" s="52">
        <f>IFERROR(_xlfn.NORM.DIST(_xlfn.NORM.INV(SUM(E10:E11), 0, 1) + 1, 0, 1, TRUE) - SUM(E10:E11), "")</f>
        <v>0.20350724002344822</v>
      </c>
      <c r="F9" s="52">
        <f>IFERROR(_xlfn.NORM.DIST(_xlfn.NORM.INV(SUM(F10:F11), 0, 1) + 1, 0, 1, TRUE) - SUM(F10:F11), "")</f>
        <v>0.16568139846681701</v>
      </c>
      <c r="G9" s="52">
        <f>IFERROR(_xlfn.NORM.DIST(_xlfn.NORM.INV(SUM(G10:G11), 0, 1) + 1, 0, 1, TRUE) - SUM(G10:G11), "")</f>
        <v>8.582246481656669E-2</v>
      </c>
    </row>
    <row r="10" spans="1:15" ht="15.75" customHeight="1" x14ac:dyDescent="0.2">
      <c r="B10" s="5" t="s">
        <v>119</v>
      </c>
      <c r="C10" s="45">
        <v>3.7207964807748801E-2</v>
      </c>
      <c r="D10" s="53">
        <v>3.7207964807748801E-2</v>
      </c>
      <c r="E10" s="53">
        <v>2.92962975800037E-2</v>
      </c>
      <c r="F10" s="53">
        <v>2.6022277772426598E-2</v>
      </c>
      <c r="G10" s="53">
        <v>7.1317357942462002E-3</v>
      </c>
    </row>
    <row r="11" spans="1:15" ht="15.75" customHeight="1" x14ac:dyDescent="0.2">
      <c r="B11" s="5" t="s">
        <v>120</v>
      </c>
      <c r="C11" s="45">
        <v>1.8884202465415001E-2</v>
      </c>
      <c r="D11" s="53">
        <v>1.8884202465415001E-2</v>
      </c>
      <c r="E11" s="53">
        <v>1.7955791205167802E-2</v>
      </c>
      <c r="F11" s="53">
        <v>6.1959968879819003E-3</v>
      </c>
      <c r="G11" s="53">
        <v>3.5421450156717998E-3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0.7628772305</v>
      </c>
      <c r="D14" s="54">
        <v>0.73898727781200013</v>
      </c>
      <c r="E14" s="54">
        <v>0.73898727781200013</v>
      </c>
      <c r="F14" s="54">
        <v>0.45575443164700002</v>
      </c>
      <c r="G14" s="54">
        <v>0.45575443164700002</v>
      </c>
      <c r="H14" s="45">
        <v>0.24399999999999999</v>
      </c>
      <c r="I14" s="55">
        <v>0.24399999999999999</v>
      </c>
      <c r="J14" s="55">
        <v>0.24399999999999999</v>
      </c>
      <c r="K14" s="55">
        <v>0.24399999999999999</v>
      </c>
      <c r="L14" s="45">
        <v>0.221</v>
      </c>
      <c r="M14" s="55">
        <v>0.221</v>
      </c>
      <c r="N14" s="55">
        <v>0.221</v>
      </c>
      <c r="O14" s="55">
        <v>0.221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0.47298846017338303</v>
      </c>
      <c r="D15" s="52">
        <f t="shared" si="0"/>
        <v>0.45817654616710701</v>
      </c>
      <c r="E15" s="52">
        <f t="shared" si="0"/>
        <v>0.45817654616710701</v>
      </c>
      <c r="F15" s="52">
        <f t="shared" si="0"/>
        <v>0.2825704821477299</v>
      </c>
      <c r="G15" s="52">
        <f t="shared" si="0"/>
        <v>0.2825704821477299</v>
      </c>
      <c r="H15" s="52">
        <f t="shared" si="0"/>
        <v>0.151281464</v>
      </c>
      <c r="I15" s="52">
        <f t="shared" si="0"/>
        <v>0.151281464</v>
      </c>
      <c r="J15" s="52">
        <f t="shared" si="0"/>
        <v>0.151281464</v>
      </c>
      <c r="K15" s="52">
        <f t="shared" si="0"/>
        <v>0.151281464</v>
      </c>
      <c r="L15" s="52">
        <f t="shared" si="0"/>
        <v>0.13702132600000003</v>
      </c>
      <c r="M15" s="52">
        <f t="shared" si="0"/>
        <v>0.13702132600000003</v>
      </c>
      <c r="N15" s="52">
        <f t="shared" si="0"/>
        <v>0.13702132600000003</v>
      </c>
      <c r="O15" s="52">
        <f t="shared" si="0"/>
        <v>0.13702132600000003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WJu4DfCbuOPV6nRJ190SOusgBCit44xPq/xDBeoOLcHbZbKa5x2iur7fYfDrM2A3N8tmK+YzkMaXVom+tN/1rQ==" saltValue="Au/OpTXz3OJ8l/wVdhWa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0.93459862470626798</v>
      </c>
      <c r="D2" s="53">
        <v>0.8624233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5.5051434785127612E-2</v>
      </c>
      <c r="D3" s="53">
        <v>7.3928820000000006E-2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3.6863232962787199E-3</v>
      </c>
      <c r="D4" s="53">
        <v>5.9668279999999997E-2</v>
      </c>
      <c r="E4" s="53">
        <v>0.98627793788909901</v>
      </c>
      <c r="F4" s="53">
        <v>0.911906778812408</v>
      </c>
      <c r="G4" s="53">
        <v>0</v>
      </c>
    </row>
    <row r="5" spans="1:7" x14ac:dyDescent="0.2">
      <c r="B5" s="3" t="s">
        <v>132</v>
      </c>
      <c r="C5" s="52">
        <v>6.6636144183576098E-3</v>
      </c>
      <c r="D5" s="52">
        <v>3.9795800112187897E-3</v>
      </c>
      <c r="E5" s="52">
        <f>1-SUM(E2:E4)</f>
        <v>1.372206211090099E-2</v>
      </c>
      <c r="F5" s="52">
        <f>1-SUM(F2:F4)</f>
        <v>8.8093221187591997E-2</v>
      </c>
      <c r="G5" s="52">
        <f>1-SUM(G2:G4)</f>
        <v>1</v>
      </c>
    </row>
  </sheetData>
  <sheetProtection algorithmName="SHA-512" hashValue="apTGzkm9r5NM1wT2f0jTqwTko7Kk+AziywV7cgvSjTHu/MslkNYXB97AhjFZofWjyXQSBh5Plmcpg79I0Y/T3Q==" saltValue="ohzELLWisVPXOFYgR7caD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eCb/iv/vOjw6r45mzWmY7ZuBEQKiKOWXOV73Xx1ErwLzEfXyuiFW8aRyYCkkAsEH4/J5dcVIXMBdkj0eI5Unw==" saltValue="y52VC1VIwVCYB2T0DNIrV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TLRW/rehiBMmBKWccE5cSCZLqO2gLnriHPPggJ/f7iXiYB8hkEAlX6itvsHcf1KBwA0VyYRksTNSGWha+nNFXQ==" saltValue="oURf2zKAEn9pbeMe0stBb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m/6HudtxAU/HQVvfz5DUnUyD7E06nPzOYBaA1KdSO7saeQRGB9QzdUgtGDbxy4IN36zGTweUhgJOVlAkD4G+yQ==" saltValue="baxg4qccNUFDzoFHiobHQ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4zEzezqv8eO89ohmj38vtLyCUDfCs/gJrNfXYt14MMzd+oiMDtqaLtnLk66Mm3Lg3rPgyYTrZdgv9ALW89q21Q==" saltValue="/ljyyTHx9toOwZar+1+11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2023-01-25T12:44:56Z</dcterms:modified>
</cp:coreProperties>
</file>