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mesh\projects\nutrition\inputs\fr\LiST countries\"/>
    </mc:Choice>
  </mc:AlternateContent>
  <xr:revisionPtr revIDLastSave="0" documentId="8_{C7CEDADB-3082-4878-8345-33B845BE2D05}" xr6:coauthVersionLast="47" xr6:coauthVersionMax="47" xr10:uidLastSave="{00000000-0000-0000-0000-000000000000}"/>
  <bookViews>
    <workbookView xWindow="2760" yWindow="6840" windowWidth="31920" windowHeight="14040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I40" i="2" s="1"/>
  <c r="G40" i="2"/>
  <c r="H39" i="2"/>
  <c r="G39" i="2"/>
  <c r="I39" i="2" s="1"/>
  <c r="H38" i="2"/>
  <c r="I38" i="2" s="1"/>
  <c r="G38" i="2"/>
  <c r="A26" i="2"/>
  <c r="A24" i="2"/>
  <c r="A19" i="2"/>
  <c r="A18" i="2"/>
  <c r="H11" i="2"/>
  <c r="G11" i="2"/>
  <c r="H10" i="2"/>
  <c r="I10" i="2" s="1"/>
  <c r="G10" i="2"/>
  <c r="H9" i="2"/>
  <c r="G9" i="2"/>
  <c r="I9" i="2" s="1"/>
  <c r="H8" i="2"/>
  <c r="I8" i="2" s="1"/>
  <c r="G8" i="2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H2" i="2"/>
  <c r="G2" i="2"/>
  <c r="I2" i="2" s="1"/>
  <c r="A2" i="2"/>
  <c r="A31" i="2" s="1"/>
  <c r="C33" i="1"/>
  <c r="C20" i="1"/>
  <c r="A16" i="2" l="1"/>
  <c r="A17" i="2"/>
  <c r="A25" i="2"/>
  <c r="A27" i="2"/>
  <c r="A32" i="2"/>
  <c r="A33" i="2"/>
  <c r="A34" i="2"/>
  <c r="A35" i="2"/>
  <c r="A3" i="2"/>
  <c r="I3" i="2"/>
  <c r="I11" i="2"/>
  <c r="A39" i="2"/>
  <c r="A4" i="2"/>
  <c r="A5" i="2" s="1"/>
  <c r="A6" i="2" s="1"/>
  <c r="A7" i="2" s="1"/>
  <c r="A8" i="2" s="1"/>
  <c r="A9" i="2" s="1"/>
  <c r="A10" i="2" s="1"/>
  <c r="A11" i="2" s="1"/>
  <c r="A12" i="2"/>
  <c r="A20" i="2"/>
  <c r="A28" i="2"/>
  <c r="A36" i="2"/>
  <c r="A13" i="2"/>
  <c r="A21" i="2"/>
  <c r="A29" i="2"/>
  <c r="A37" i="2"/>
  <c r="D58" i="20"/>
  <c r="A14" i="2"/>
  <c r="A22" i="2"/>
  <c r="A30" i="2"/>
  <c r="A38" i="2"/>
  <c r="A40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<sst xmlns="http://schemas.openxmlformats.org/spreadsheetml/2006/main" count="2092" uniqueCount="337">
  <si>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</si>
  <si>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</si>
  <si>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</si>
  <si>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</si>
  <si>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</si>
  <si>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</si>
  <si>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</si>
  <si>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</si>
  <si>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</si>
  <si>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</si>
  <si>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</si>
  <si>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</si>
  <si>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</si>
  <si>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</si>
  <si>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</si>
  <si>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</si>
  <si>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</si>
  <si>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</si>
  <si>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</si>
  <si>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</si>
  <si>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</si>
  <si>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</si>
  <si>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</si>
  <si>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</si>
  <si>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</si>
  <si>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</si>
  <si>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</si>
  <si>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</si>
  <si>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</si>
  <si>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</si>
  <si>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</si>
  <si>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</si>
  <si>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</si>
  <si>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</si>
  <si>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</si>
  <si>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</si>
  <si>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</si>
  <si>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</si>
  <si>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</si>
  <si>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</si>
  <si>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</si>
  <si>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</si>
  <si>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</si>
  <si>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</si>
  <si>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</si>
  <si>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</si>
  <si>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</si>
  <si>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</si>
  <si>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</si>
  <si>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</si>
  <si>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</si>
  <si>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</si>
  <si>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</si>
  <si>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</si>
  <si>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</si>
  <si>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</si>
  <si>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</si>
  <si>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</si>
  <si>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</si>
  <si>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</si>
  <si>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</si>
  <si>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</si>
  <si>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</si>
  <si>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</si>
  <si>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</si>
  <si>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</si>
  <si>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</si>
  <si>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</si>
  <si>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</si>
  <si>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</si>
  <si>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</si>
  <si>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</si>
  <si>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</si>
  <si>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</si>
  <si>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</si>
  <si>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</si>
  <si>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</si>
  <si>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</si>
  <si>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</si>
  <si>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</si>
  <si>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</si>
  <si>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</si>
  <si>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</si>
  <si>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</si>
  <si>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</si>
  <si>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</si>
  <si>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</si>
  <si>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</si>
  <si>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</si>
  <si>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</si>
  <si>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</si>
  <si>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</si>
  <si>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</si>
  <si>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</si>
  <si>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</si>
  <si>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</si>
  <si>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Enfant 1-5 mois</t>
  </si>
  <si>
    <t>Enfant 6-11 mois</t>
  </si>
  <si>
    <t>Enfant 12-23 mois</t>
  </si>
  <si>
    <t>Enfant 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</si>
  <si>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</si>
  <si>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</si>
  <si>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</si>
  <si>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</si>
  <si>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</si>
  <si>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</si>
  <si>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</si>
  <si>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</si>
  <si>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</si>
  <si>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Enfant 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</si>
  <si>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</si>
  <si>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</si>
  <si>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</si>
  <si>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</si>
  <si>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</si>
  <si>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</si>
  <si>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</si>
  <si>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</si>
  <si>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</si>
  <si>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</si>
  <si>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</si>
  <si>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</si>
  <si>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</si>
  <si>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</si>
  <si>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</si>
  <si>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</si>
  <si>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</si>
  <si>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</si>
  <si>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</si>
  <si>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</si>
  <si>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</si>
  <si>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</si>
  <si>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</si>
  <si>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</si>
  <si>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</si>
  <si>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</si>
  <si>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</si>
  <si>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</si>
  <si>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</si>
  <si>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</si>
  <si>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</si>
  <si>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</si>
  <si>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</si>
  <si>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</si>
  <si>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</si>
  <si>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</si>
  <si>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</si>
  <si>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</si>
  <si>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</si>
  <si>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</si>
  <si>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</si>
  <si>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</si>
  <si>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</si>
  <si>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</si>
  <si>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</si>
  <si>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</si>
  <si>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</si>
  <si>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</si>
  <si>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</si>
  <si>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</si>
  <si>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</si>
  <si>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</si>
  <si>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</si>
  <si>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</si>
  <si>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</si>
  <si>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MAM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</si>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</sst>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6" zoomScaleNormal="100" workbookViewId="0">
      <selection activeCell="C59" sqref="C59"/>
    </sheetView>
  </sheetViews>
  <sheetFormatPr defaultColWidth="14.42578125" defaultRowHeight="15.75" customHeight="1" x14ac:dyDescent="0.2"/>
  <cols>
    <col min="1" max="1" width="27.7109375" style="8" customWidth="1"/>
    <col min="2" max="2" width="38.7109375" style="11" customWidth="1"/>
    <col min="3" max="3" width="14.42578125" style="8" customWidth="1"/>
    <col min="4" max="16384" width="14.42578125" style="8"/>
  </cols>
  <sheetData>
    <row r="1" spans="1:3" ht="15.95" customHeight="1" x14ac:dyDescent="0.2">
      <c r="A1" s="1" t="s">
        <v>13</v>
      </c>
      <c r="B1" s="29" t="s">
        <v>0</v>
      </c>
      <c r="C1" s="29" t="s">
        <v>66</v>
      </c>
    </row>
    <row r="2" spans="1:3" ht="15.95" customHeight="1" x14ac:dyDescent="0.2">
      <c r="A2" s="8" t="s">
        <v>14</v>
      </c>
      <c r="B2" s="29"/>
      <c r="C2" s="29"/>
    </row>
    <row r="3" spans="1:3" ht="15.95" customHeight="1" x14ac:dyDescent="0.2">
      <c r="A3" s="1"/>
      <c r="B3" s="5" t="s">
        <v>15</v>
      </c>
      <c r="C3" s="41">
        <v>2021</v>
      </c>
    </row>
    <row r="4" spans="1:3" ht="15.95" customHeight="1" x14ac:dyDescent="0.2">
      <c r="A4" s="1"/>
      <c r="B4" s="5" t="s">
        <v>16</v>
      </c>
      <c r="C4" s="42">
        <v>2030</v>
      </c>
    </row>
    <row r="5" spans="1:3" ht="15.95" customHeight="1" x14ac:dyDescent="0.2">
      <c r="A5" s="1"/>
      <c r="B5" s="29"/>
      <c r="C5" s="29"/>
    </row>
    <row r="6" spans="1:3" ht="15" customHeight="1" x14ac:dyDescent="0.2">
      <c r="A6" s="8" t="s">
        <v>17</v>
      </c>
    </row>
    <row r="7" spans="1:3" ht="15" customHeight="1" x14ac:dyDescent="0.2">
      <c r="B7" s="11" t="s">
        <v>18</v>
      </c>
      <c r="C7" s="43">
        <v>1704972.671875</v>
      </c>
    </row>
    <row r="8" spans="1:3" ht="15" customHeight="1" x14ac:dyDescent="0.2">
      <c r="B8" s="5" t="s">
        <v>19</v>
      </c>
      <c r="C8" s="44">
        <v>0.42699999999999999</v>
      </c>
    </row>
    <row r="9" spans="1:3" ht="15" customHeight="1" x14ac:dyDescent="0.2">
      <c r="B9" s="5" t="s">
        <v>20</v>
      </c>
      <c r="C9" s="45">
        <v>0.39</v>
      </c>
    </row>
    <row r="10" spans="1:3" ht="15" customHeight="1" x14ac:dyDescent="0.2">
      <c r="B10" s="5" t="s">
        <v>21</v>
      </c>
      <c r="C10" s="45">
        <v>4.0349397659301803E-2</v>
      </c>
    </row>
    <row r="11" spans="1:3" ht="15" customHeight="1" x14ac:dyDescent="0.2">
      <c r="B11" s="5" t="s">
        <v>22</v>
      </c>
      <c r="C11" s="45">
        <v>0.17</v>
      </c>
    </row>
    <row r="12" spans="1:3" ht="15" customHeight="1" x14ac:dyDescent="0.2">
      <c r="B12" s="5" t="s">
        <v>23</v>
      </c>
      <c r="C12" s="45">
        <v>0.47599999999999998</v>
      </c>
    </row>
    <row r="13" spans="1:3" ht="15" customHeight="1" x14ac:dyDescent="0.2">
      <c r="B13" s="5" t="s">
        <v>24</v>
      </c>
      <c r="C13" s="45">
        <v>0.94400000000000006</v>
      </c>
    </row>
    <row r="14" spans="1:3" ht="15" customHeight="1" x14ac:dyDescent="0.2">
      <c r="B14" s="8"/>
    </row>
    <row r="15" spans="1:3" ht="15" customHeight="1" x14ac:dyDescent="0.2">
      <c r="A15" s="8" t="s">
        <v>25</v>
      </c>
      <c r="B15" s="14"/>
      <c r="C15" s="3"/>
    </row>
    <row r="16" spans="1:3" ht="15" customHeight="1" x14ac:dyDescent="0.2">
      <c r="B16" s="5" t="s">
        <v>26</v>
      </c>
      <c r="C16" s="45">
        <v>0.1</v>
      </c>
    </row>
    <row r="17" spans="1:3" ht="15" customHeight="1" x14ac:dyDescent="0.2">
      <c r="B17" s="5" t="s">
        <v>27</v>
      </c>
      <c r="C17" s="45">
        <v>0.7</v>
      </c>
    </row>
    <row r="18" spans="1:3" ht="15" customHeight="1" x14ac:dyDescent="0.2">
      <c r="B18" s="5" t="s">
        <v>28</v>
      </c>
      <c r="C18" s="45">
        <v>0.05</v>
      </c>
    </row>
    <row r="19" spans="1:3" ht="15" customHeight="1" x14ac:dyDescent="0.2">
      <c r="B19" s="5" t="s">
        <v>29</v>
      </c>
      <c r="C19" s="45">
        <v>0.05</v>
      </c>
    </row>
    <row r="20" spans="1:3" ht="15" customHeight="1" x14ac:dyDescent="0.2">
      <c r="B20" s="5" t="s">
        <v>30</v>
      </c>
      <c r="C20" s="46">
        <f>1-frac_rice-frac_wheat-frac_maize</f>
        <v>0.20000000000000007</v>
      </c>
    </row>
    <row r="21" spans="1:3" ht="15" customHeight="1" x14ac:dyDescent="0.2">
      <c r="B21" s="8"/>
    </row>
    <row r="22" spans="1:3" ht="15" customHeight="1" x14ac:dyDescent="0.2">
      <c r="A22" s="8" t="s">
        <v>31</v>
      </c>
    </row>
    <row r="23" spans="1:3" ht="15" customHeight="1" x14ac:dyDescent="0.2">
      <c r="B23" s="15" t="s">
        <v>32</v>
      </c>
      <c r="C23" s="45">
        <v>6.7500000000000004E-2</v>
      </c>
    </row>
    <row r="24" spans="1:3" ht="15" customHeight="1" x14ac:dyDescent="0.2">
      <c r="B24" s="15" t="s">
        <v>33</v>
      </c>
      <c r="C24" s="45">
        <v>0.51</v>
      </c>
    </row>
    <row r="25" spans="1:3" ht="15" customHeight="1" x14ac:dyDescent="0.2">
      <c r="B25" s="15" t="s">
        <v>34</v>
      </c>
      <c r="C25" s="45">
        <v>0.32150000000000001</v>
      </c>
    </row>
    <row r="26" spans="1:3" ht="15" customHeight="1" x14ac:dyDescent="0.2">
      <c r="B26" s="15" t="s">
        <v>35</v>
      </c>
      <c r="C26" s="45">
        <v>0.10100000000000001</v>
      </c>
    </row>
    <row r="27" spans="1:3" ht="15" customHeight="1" x14ac:dyDescent="0.2">
      <c r="B27" s="15"/>
      <c r="C27" s="15"/>
    </row>
    <row r="28" spans="1:3" ht="15" customHeight="1" x14ac:dyDescent="0.2">
      <c r="A28" s="8" t="s">
        <v>36</v>
      </c>
      <c r="B28" s="15"/>
      <c r="C28" s="15"/>
    </row>
    <row r="29" spans="1:3" ht="14.25" customHeight="1" x14ac:dyDescent="0.2">
      <c r="B29" s="25" t="s">
        <v>37</v>
      </c>
      <c r="C29" s="45">
        <v>0.19150365160233301</v>
      </c>
    </row>
    <row r="30" spans="1:3" ht="14.25" customHeight="1" x14ac:dyDescent="0.2">
      <c r="B30" s="25" t="s">
        <v>38</v>
      </c>
      <c r="C30" s="99">
        <v>6.8825578474898896E-2</v>
      </c>
    </row>
    <row r="31" spans="1:3" ht="14.25" customHeight="1" x14ac:dyDescent="0.2">
      <c r="B31" s="25" t="s">
        <v>39</v>
      </c>
      <c r="C31" s="99">
        <v>0.12157427723799701</v>
      </c>
    </row>
    <row r="32" spans="1:3" ht="14.25" customHeight="1" x14ac:dyDescent="0.2">
      <c r="B32" s="25" t="s">
        <v>40</v>
      </c>
      <c r="C32" s="99">
        <v>0.61809649268477107</v>
      </c>
    </row>
    <row r="33" spans="1:5" ht="13.15" customHeight="1" x14ac:dyDescent="0.2">
      <c r="B33" s="27" t="s">
        <v>41</v>
      </c>
      <c r="C33" s="48">
        <f>SUM(C29:C32)</f>
        <v>1</v>
      </c>
    </row>
    <row r="34" spans="1:5" ht="15" customHeight="1" x14ac:dyDescent="0.2"/>
    <row r="35" spans="1:5" ht="15" customHeight="1" x14ac:dyDescent="0.2">
      <c r="A35" s="4" t="s">
        <v>42</v>
      </c>
    </row>
    <row r="36" spans="1:5" ht="15" customHeight="1" x14ac:dyDescent="0.2">
      <c r="A36" s="8" t="s">
        <v>43</v>
      </c>
      <c r="B36" s="5"/>
    </row>
    <row r="37" spans="1:5" ht="15" customHeight="1" x14ac:dyDescent="0.2">
      <c r="B37" s="11" t="s">
        <v>44</v>
      </c>
      <c r="C37" s="43">
        <v>38.604565867455698</v>
      </c>
    </row>
    <row r="38" spans="1:5" ht="15" customHeight="1" x14ac:dyDescent="0.2">
      <c r="B38" s="11" t="s">
        <v>45</v>
      </c>
      <c r="C38" s="43">
        <v>62.3710703861653</v>
      </c>
      <c r="D38" s="12"/>
      <c r="E38" s="13"/>
    </row>
    <row r="39" spans="1:5" ht="15" customHeight="1" x14ac:dyDescent="0.2">
      <c r="B39" s="11" t="s">
        <v>46</v>
      </c>
      <c r="C39" s="43">
        <v>96.229298685854801</v>
      </c>
      <c r="D39" s="12"/>
      <c r="E39" s="12"/>
    </row>
    <row r="40" spans="1:5" ht="15" customHeight="1" x14ac:dyDescent="0.2">
      <c r="B40" s="11" t="s">
        <v>47</v>
      </c>
      <c r="C40" s="100">
        <v>11.5</v>
      </c>
    </row>
    <row r="41" spans="1:5" ht="15" customHeight="1" x14ac:dyDescent="0.2">
      <c r="B41" s="11" t="s">
        <v>48</v>
      </c>
      <c r="C41" s="45">
        <v>0.12</v>
      </c>
    </row>
    <row r="42" spans="1:5" ht="15" customHeight="1" x14ac:dyDescent="0.2">
      <c r="B42" s="11" t="s">
        <v>49</v>
      </c>
      <c r="C42" s="43">
        <v>28.81322853</v>
      </c>
    </row>
    <row r="43" spans="1:5" ht="15.75" customHeight="1" x14ac:dyDescent="0.2">
      <c r="D43" s="12"/>
    </row>
    <row r="44" spans="1:5" ht="15.75" customHeight="1" x14ac:dyDescent="0.2">
      <c r="A44" s="8" t="s">
        <v>50</v>
      </c>
      <c r="D44" s="12"/>
    </row>
    <row r="45" spans="1:5" ht="15.75" customHeight="1" x14ac:dyDescent="0.2">
      <c r="B45" s="11" t="s">
        <v>51</v>
      </c>
      <c r="C45" s="45">
        <v>2.11627E-2</v>
      </c>
      <c r="D45" s="12"/>
    </row>
    <row r="46" spans="1:5" ht="15.75" customHeight="1" x14ac:dyDescent="0.2">
      <c r="B46" s="11" t="s">
        <v>52</v>
      </c>
      <c r="C46" s="45">
        <v>0.1106215</v>
      </c>
      <c r="D46" s="12"/>
    </row>
    <row r="47" spans="1:5" ht="15.75" customHeight="1" x14ac:dyDescent="0.2">
      <c r="B47" s="11" t="s">
        <v>53</v>
      </c>
      <c r="C47" s="45">
        <v>0.39544119999999999</v>
      </c>
      <c r="D47" s="12"/>
      <c r="E47" s="13"/>
    </row>
    <row r="48" spans="1:5" ht="15" customHeight="1" x14ac:dyDescent="0.2">
      <c r="B48" s="11" t="s">
        <v>54</v>
      </c>
      <c r="C48" s="46">
        <v>0.47277459999999999</v>
      </c>
      <c r="D48" s="12"/>
      <c r="E48" s="12"/>
    </row>
    <row r="49" spans="1:4" ht="15.75" customHeight="1" x14ac:dyDescent="0.2">
      <c r="D49" s="12"/>
    </row>
    <row r="50" spans="1:4" ht="15.75" customHeight="1" x14ac:dyDescent="0.2">
      <c r="A50" s="8" t="s">
        <v>55</v>
      </c>
      <c r="D50" s="12"/>
    </row>
    <row r="51" spans="1:4" ht="15.75" customHeight="1" x14ac:dyDescent="0.2">
      <c r="B51" s="11" t="s">
        <v>56</v>
      </c>
      <c r="C51" s="100">
        <v>2.9</v>
      </c>
      <c r="D51" s="12"/>
    </row>
    <row r="52" spans="1:4" ht="15" customHeight="1" x14ac:dyDescent="0.2">
      <c r="B52" s="11" t="s">
        <v>57</v>
      </c>
      <c r="C52" s="100">
        <v>2.9</v>
      </c>
    </row>
    <row r="53" spans="1:4" ht="15.75" customHeight="1" x14ac:dyDescent="0.2">
      <c r="B53" s="11" t="s">
        <v>58</v>
      </c>
      <c r="C53" s="100">
        <v>2.9</v>
      </c>
    </row>
    <row r="54" spans="1:4" ht="15.75" customHeight="1" x14ac:dyDescent="0.2">
      <c r="B54" s="11" t="s">
        <v>59</v>
      </c>
      <c r="C54" s="100">
        <v>2.9</v>
      </c>
    </row>
    <row r="55" spans="1:4" ht="15.75" customHeight="1" x14ac:dyDescent="0.2">
      <c r="B55" s="11" t="s">
        <v>60</v>
      </c>
      <c r="C55" s="100">
        <v>2.9</v>
      </c>
    </row>
    <row r="57" spans="1:4" ht="15.75" customHeight="1" x14ac:dyDescent="0.2">
      <c r="A57" s="8" t="s">
        <v>61</v>
      </c>
    </row>
    <row r="58" spans="1:4" ht="15.75" customHeight="1" x14ac:dyDescent="0.2">
      <c r="B58" s="5" t="s">
        <v>62</v>
      </c>
      <c r="C58" s="45">
        <v>2.0689655172413789E-2</v>
      </c>
    </row>
    <row r="59" spans="1:4" ht="15.75" customHeight="1" x14ac:dyDescent="0.2">
      <c r="B59" s="11" t="s">
        <v>63</v>
      </c>
      <c r="C59" s="45">
        <v>0.52577700000000005</v>
      </c>
    </row>
    <row r="60" spans="1:4" ht="15.75" customHeight="1" x14ac:dyDescent="0.2">
      <c r="B60" s="11" t="s">
        <v>64</v>
      </c>
      <c r="C60" s="45">
        <v>4.5999999999999999E-2</v>
      </c>
    </row>
    <row r="61" spans="1:4" ht="15.75" customHeight="1" x14ac:dyDescent="0.2">
      <c r="B61" s="11" t="s">
        <v>65</v>
      </c>
      <c r="C61" s="45">
        <v>1.4E-2</v>
      </c>
    </row>
    <row r="62" spans="1:4" ht="15.75" customHeight="1" x14ac:dyDescent="0.2">
      <c r="B62" s="11" t="s">
        <v>67</v>
      </c>
      <c r="C62" s="44">
        <v>0.14599999999999999</v>
      </c>
    </row>
    <row r="63" spans="1:4" ht="15.75" customHeight="1" x14ac:dyDescent="0.2">
      <c r="A63" s="4"/>
    </row>
  </sheetData>
  <sheetProtection algorithmName="SHA-512" hashValue="IVPsd8Xe6kw1lVceW3kRVK2DcIT8zGGfR3b5VOn4tl15bO05SwUGKwgkYWSDKTr+SnAV0rrq7JBZhQXCJxM0/A==" saltValue="iX6l9/inAUok+zoxRBsl/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2578125" defaultRowHeight="15.75" customHeight="1" x14ac:dyDescent="0.2"/>
  <cols>
    <col min="1" max="1" width="8.42578125" style="8" customWidth="1"/>
    <col min="2" max="9" width="16.85546875" style="8" customWidth="1"/>
    <col min="10" max="10" width="14.42578125" style="8" customWidth="1"/>
    <col min="11" max="16384" width="14.42578125" style="8"/>
  </cols>
  <sheetData>
    <row r="1" spans="1:9" s="16" customFormat="1" ht="30" customHeight="1" x14ac:dyDescent="0.2">
      <c r="A1" s="26" t="s">
        <v>76</v>
      </c>
      <c r="B1" s="20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  <c r="I1" s="18" t="s">
        <v>75</v>
      </c>
    </row>
    <row r="2" spans="1:9" ht="15.75" customHeight="1" x14ac:dyDescent="0.2">
      <c r="A2" s="5">
        <f>start_year</f>
        <v>2021</v>
      </c>
      <c r="B2" s="49">
        <v>474679.08799999999</v>
      </c>
      <c r="C2" s="49">
        <v>739000</v>
      </c>
      <c r="D2" s="49">
        <v>1225000</v>
      </c>
      <c r="E2" s="49">
        <v>1540000</v>
      </c>
      <c r="F2" s="49">
        <v>1553000</v>
      </c>
      <c r="G2" s="17">
        <f t="shared" ref="G2:G11" si="0">C2+D2+E2+F2</f>
        <v>5057000</v>
      </c>
      <c r="H2" s="17">
        <f t="shared" ref="H2:H11" si="1">(B2 + stillbirth*B2/(1000-stillbirth))/(1-abortion)</f>
        <v>555411.24569582019</v>
      </c>
      <c r="I2" s="17">
        <f t="shared" ref="I2:I11" si="2">G2-H2</f>
        <v>4501588.7543041799</v>
      </c>
    </row>
    <row r="3" spans="1:9" ht="15.75" customHeight="1" x14ac:dyDescent="0.2">
      <c r="A3" s="5">
        <f t="shared" ref="A3:A40" si="3">IF($A$2+ROW(A3)-2&lt;=end_year,A2+1,"")</f>
        <v>2022</v>
      </c>
      <c r="B3" s="49">
        <v>480844.47639999999</v>
      </c>
      <c r="C3" s="50">
        <v>756000</v>
      </c>
      <c r="D3" s="50">
        <v>1257000</v>
      </c>
      <c r="E3" s="50">
        <v>1519000</v>
      </c>
      <c r="F3" s="50">
        <v>1575000</v>
      </c>
      <c r="G3" s="17">
        <f t="shared" si="0"/>
        <v>5107000</v>
      </c>
      <c r="H3" s="17">
        <f t="shared" si="1"/>
        <v>562625.22696866398</v>
      </c>
      <c r="I3" s="17">
        <f t="shared" si="2"/>
        <v>4544374.7730313363</v>
      </c>
    </row>
    <row r="4" spans="1:9" ht="15.75" customHeight="1" x14ac:dyDescent="0.2">
      <c r="A4" s="5">
        <f t="shared" si="3"/>
        <v>2023</v>
      </c>
      <c r="B4" s="49">
        <v>486852.17280000012</v>
      </c>
      <c r="C4" s="50">
        <v>774000</v>
      </c>
      <c r="D4" s="50">
        <v>1289000</v>
      </c>
      <c r="E4" s="50">
        <v>1498000</v>
      </c>
      <c r="F4" s="50">
        <v>1594000</v>
      </c>
      <c r="G4" s="17">
        <f t="shared" si="0"/>
        <v>5155000</v>
      </c>
      <c r="H4" s="17">
        <f t="shared" si="1"/>
        <v>569654.69640525803</v>
      </c>
      <c r="I4" s="17">
        <f t="shared" si="2"/>
        <v>4585345.303594742</v>
      </c>
    </row>
    <row r="5" spans="1:9" ht="15.75" customHeight="1" x14ac:dyDescent="0.2">
      <c r="A5" s="5">
        <f t="shared" si="3"/>
        <v>2024</v>
      </c>
      <c r="B5" s="49">
        <v>492631.71040000021</v>
      </c>
      <c r="C5" s="50">
        <v>792000</v>
      </c>
      <c r="D5" s="50">
        <v>1320000</v>
      </c>
      <c r="E5" s="50">
        <v>1477000</v>
      </c>
      <c r="F5" s="50">
        <v>1606000</v>
      </c>
      <c r="G5" s="17">
        <f t="shared" si="0"/>
        <v>5195000</v>
      </c>
      <c r="H5" s="17">
        <f t="shared" si="1"/>
        <v>576417.20239954337</v>
      </c>
      <c r="I5" s="17">
        <f t="shared" si="2"/>
        <v>4618582.7976004565</v>
      </c>
    </row>
    <row r="6" spans="1:9" ht="15.75" customHeight="1" x14ac:dyDescent="0.2">
      <c r="A6" s="5">
        <f t="shared" si="3"/>
        <v>2025</v>
      </c>
      <c r="B6" s="49">
        <v>498212.99</v>
      </c>
      <c r="C6" s="50">
        <v>809000</v>
      </c>
      <c r="D6" s="50">
        <v>1352000</v>
      </c>
      <c r="E6" s="50">
        <v>1457000</v>
      </c>
      <c r="F6" s="50">
        <v>1608000</v>
      </c>
      <c r="G6" s="17">
        <f t="shared" si="0"/>
        <v>5226000</v>
      </c>
      <c r="H6" s="17">
        <f t="shared" si="1"/>
        <v>582947.73120011389</v>
      </c>
      <c r="I6" s="17">
        <f t="shared" si="2"/>
        <v>4643052.2687998861</v>
      </c>
    </row>
    <row r="7" spans="1:9" ht="15.75" customHeight="1" x14ac:dyDescent="0.2">
      <c r="A7" s="5">
        <f t="shared" si="3"/>
        <v>2026</v>
      </c>
      <c r="B7" s="49">
        <v>503346.44819999998</v>
      </c>
      <c r="C7" s="50">
        <v>826000</v>
      </c>
      <c r="D7" s="50">
        <v>1382000</v>
      </c>
      <c r="E7" s="50">
        <v>1443000</v>
      </c>
      <c r="F7" s="50">
        <v>1602000</v>
      </c>
      <c r="G7" s="17">
        <f t="shared" si="0"/>
        <v>5253000</v>
      </c>
      <c r="H7" s="17">
        <f t="shared" si="1"/>
        <v>588954.27432718209</v>
      </c>
      <c r="I7" s="17">
        <f t="shared" si="2"/>
        <v>4664045.7256728178</v>
      </c>
    </row>
    <row r="8" spans="1:9" ht="15.75" customHeight="1" x14ac:dyDescent="0.2">
      <c r="A8" s="5">
        <f t="shared" si="3"/>
        <v>2027</v>
      </c>
      <c r="B8" s="49">
        <v>508262.75199999998</v>
      </c>
      <c r="C8" s="50">
        <v>842000</v>
      </c>
      <c r="D8" s="50">
        <v>1412000</v>
      </c>
      <c r="E8" s="50">
        <v>1430000</v>
      </c>
      <c r="F8" s="50">
        <v>1587000</v>
      </c>
      <c r="G8" s="17">
        <f t="shared" si="0"/>
        <v>5271000</v>
      </c>
      <c r="H8" s="17">
        <f t="shared" si="1"/>
        <v>594706.73001104628</v>
      </c>
      <c r="I8" s="17">
        <f t="shared" si="2"/>
        <v>4676293.2699889541</v>
      </c>
    </row>
    <row r="9" spans="1:9" ht="15.75" customHeight="1" x14ac:dyDescent="0.2">
      <c r="A9" s="5">
        <f t="shared" si="3"/>
        <v>2028</v>
      </c>
      <c r="B9" s="49">
        <v>512958.06920000009</v>
      </c>
      <c r="C9" s="50">
        <v>859000</v>
      </c>
      <c r="D9" s="50">
        <v>1442000</v>
      </c>
      <c r="E9" s="50">
        <v>1419000</v>
      </c>
      <c r="F9" s="50">
        <v>1565000</v>
      </c>
      <c r="G9" s="17">
        <f t="shared" si="0"/>
        <v>5285000</v>
      </c>
      <c r="H9" s="17">
        <f t="shared" si="1"/>
        <v>600200.61428131582</v>
      </c>
      <c r="I9" s="17">
        <f t="shared" si="2"/>
        <v>4684799.3857186846</v>
      </c>
    </row>
    <row r="10" spans="1:9" ht="15.75" customHeight="1" x14ac:dyDescent="0.2">
      <c r="A10" s="5">
        <f t="shared" si="3"/>
        <v>2029</v>
      </c>
      <c r="B10" s="49">
        <v>517428.56760000013</v>
      </c>
      <c r="C10" s="50">
        <v>876000</v>
      </c>
      <c r="D10" s="50">
        <v>1473000</v>
      </c>
      <c r="E10" s="50">
        <v>1410000</v>
      </c>
      <c r="F10" s="50">
        <v>1540000</v>
      </c>
      <c r="G10" s="17">
        <f t="shared" si="0"/>
        <v>5299000</v>
      </c>
      <c r="H10" s="17">
        <f t="shared" si="1"/>
        <v>605431.4431675995</v>
      </c>
      <c r="I10" s="17">
        <f t="shared" si="2"/>
        <v>4693568.5568324002</v>
      </c>
    </row>
    <row r="11" spans="1:9" ht="15.75" customHeight="1" x14ac:dyDescent="0.2">
      <c r="A11" s="5">
        <f t="shared" si="3"/>
        <v>2030</v>
      </c>
      <c r="B11" s="49">
        <v>521640.18199999997</v>
      </c>
      <c r="C11" s="50">
        <v>893000</v>
      </c>
      <c r="D11" s="50">
        <v>1506000</v>
      </c>
      <c r="E11" s="50">
        <v>1403000</v>
      </c>
      <c r="F11" s="50">
        <v>1516000</v>
      </c>
      <c r="G11" s="17">
        <f t="shared" si="0"/>
        <v>5318000</v>
      </c>
      <c r="H11" s="17">
        <f t="shared" si="1"/>
        <v>610359.35775121895</v>
      </c>
      <c r="I11" s="17">
        <f t="shared" si="2"/>
        <v>4707640.6422487814</v>
      </c>
    </row>
    <row r="12" spans="1:9" ht="15.75" customHeight="1" x14ac:dyDescent="0.2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HWPAidwW3xazxqbsFB73fGzVEYB7ZylxaJrhVfUG+DgdnANng5EuO0M8QO6hk6P8KM29dD4+LVfesx9/Yukkng==" saltValue="QKb7XSDbIWh4TEHmRdt2rg==" spinCount="100000" sheet="1" objects="1" scenarios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E18" sqref="E18"/>
    </sheetView>
  </sheetViews>
  <sheetFormatPr defaultColWidth="14.42578125" defaultRowHeight="15.75" customHeight="1" x14ac:dyDescent="0.2"/>
  <cols>
    <col min="1" max="1" width="16.140625" customWidth="1"/>
    <col min="2" max="2" width="31.28515625" customWidth="1"/>
    <col min="3" max="8" width="13" customWidth="1"/>
  </cols>
  <sheetData>
    <row r="1" spans="1:8" ht="27.75" customHeight="1" x14ac:dyDescent="0.2">
      <c r="A1" s="4" t="str">
        <f>"Pourcentage des morts de l'année de référence ("&amp;start_year&amp;") imputable à chaque cause"</f>
        <v>Pourcentage des morts de l'année de référence (2021) imputable à chaque cause</v>
      </c>
      <c r="B1" s="29"/>
      <c r="C1" s="29"/>
      <c r="D1" s="29"/>
      <c r="E1" s="29"/>
      <c r="F1" s="29"/>
    </row>
    <row r="2" spans="1:8" ht="27.75" customHeight="1" x14ac:dyDescent="0.2">
      <c r="A2" t="s">
        <v>77</v>
      </c>
      <c r="B2" s="29" t="s">
        <v>1</v>
      </c>
      <c r="C2" s="29" t="s">
        <v>109</v>
      </c>
      <c r="D2" s="29"/>
      <c r="E2" s="29"/>
      <c r="F2" s="29"/>
      <c r="G2" s="29"/>
    </row>
    <row r="3" spans="1:8" ht="15.75" customHeight="1" x14ac:dyDescent="0.2">
      <c r="B3" s="19" t="s">
        <v>78</v>
      </c>
      <c r="C3" s="55">
        <v>7.7852531721108861E-3</v>
      </c>
    </row>
    <row r="4" spans="1:8" ht="15.75" customHeight="1" x14ac:dyDescent="0.2">
      <c r="B4" s="19" t="s">
        <v>79</v>
      </c>
      <c r="C4" s="101">
        <v>0.1104314088841564</v>
      </c>
    </row>
    <row r="5" spans="1:8" ht="15.75" customHeight="1" x14ac:dyDescent="0.2">
      <c r="B5" s="19" t="s">
        <v>80</v>
      </c>
      <c r="C5" s="101">
        <v>8.2541916573618035E-2</v>
      </c>
    </row>
    <row r="6" spans="1:8" ht="15.75" customHeight="1" x14ac:dyDescent="0.2">
      <c r="B6" s="19" t="s">
        <v>81</v>
      </c>
      <c r="C6" s="101">
        <v>0.329225287383837</v>
      </c>
    </row>
    <row r="7" spans="1:8" ht="15.75" customHeight="1" x14ac:dyDescent="0.2">
      <c r="B7" s="19" t="s">
        <v>82</v>
      </c>
      <c r="C7" s="101">
        <v>0.26604515066131029</v>
      </c>
    </row>
    <row r="8" spans="1:8" ht="15.75" customHeight="1" x14ac:dyDescent="0.2">
      <c r="B8" s="19" t="s">
        <v>83</v>
      </c>
      <c r="C8" s="101">
        <v>5.7428130468389543E-2</v>
      </c>
    </row>
    <row r="9" spans="1:8" ht="15.75" customHeight="1" x14ac:dyDescent="0.2">
      <c r="B9" s="19" t="s">
        <v>84</v>
      </c>
      <c r="C9" s="101">
        <v>7.7054891446840759E-2</v>
      </c>
    </row>
    <row r="10" spans="1:8" ht="15.75" customHeight="1" x14ac:dyDescent="0.2">
      <c r="B10" s="19" t="s">
        <v>85</v>
      </c>
      <c r="C10" s="101">
        <v>6.9487961409737009E-2</v>
      </c>
    </row>
    <row r="11" spans="1:8" ht="15.75" customHeight="1" x14ac:dyDescent="0.2">
      <c r="B11" s="27" t="s">
        <v>41</v>
      </c>
      <c r="C11" s="48">
        <f>SUM(C3:C10)</f>
        <v>1</v>
      </c>
      <c r="G11" s="19"/>
      <c r="H11" s="19"/>
    </row>
    <row r="12" spans="1:8" ht="15.75" customHeight="1" x14ac:dyDescent="0.2">
      <c r="B12" s="27"/>
      <c r="C12" s="19"/>
      <c r="D12" s="19"/>
      <c r="E12" s="19"/>
      <c r="F12" s="19"/>
      <c r="G12" s="19"/>
      <c r="H12" s="19"/>
    </row>
    <row r="13" spans="1:8" ht="15.75" customHeight="1" x14ac:dyDescent="0.2">
      <c r="A13" s="8" t="s">
        <v>86</v>
      </c>
      <c r="B13" s="29" t="s">
        <v>1</v>
      </c>
      <c r="C13" s="18" t="s">
        <v>96</v>
      </c>
      <c r="D13" s="18" t="s">
        <v>97</v>
      </c>
      <c r="E13" s="18" t="s">
        <v>98</v>
      </c>
      <c r="F13" s="18" t="s">
        <v>99</v>
      </c>
      <c r="G13" s="19"/>
    </row>
    <row r="14" spans="1:8" ht="15.75" customHeight="1" x14ac:dyDescent="0.2">
      <c r="B14" s="19" t="s">
        <v>87</v>
      </c>
      <c r="C14" s="55">
        <v>0.1411614083333346</v>
      </c>
      <c r="D14" s="55">
        <v>0.1411614083333346</v>
      </c>
      <c r="E14" s="55">
        <v>0.1411614083333346</v>
      </c>
      <c r="F14" s="55">
        <v>0.1411614083333346</v>
      </c>
    </row>
    <row r="15" spans="1:8" ht="15.75" customHeight="1" x14ac:dyDescent="0.2">
      <c r="B15" s="19" t="s">
        <v>88</v>
      </c>
      <c r="C15" s="101">
        <v>0.28530315613016788</v>
      </c>
      <c r="D15" s="101">
        <v>0.28530315613016788</v>
      </c>
      <c r="E15" s="101">
        <v>0.28530315613016788</v>
      </c>
      <c r="F15" s="101">
        <v>0.28530315613016788</v>
      </c>
    </row>
    <row r="16" spans="1:8" ht="15.75" customHeight="1" x14ac:dyDescent="0.2">
      <c r="B16" s="19" t="s">
        <v>89</v>
      </c>
      <c r="C16" s="101">
        <v>4.9767444864802342E-2</v>
      </c>
      <c r="D16" s="101">
        <v>4.9767444864802342E-2</v>
      </c>
      <c r="E16" s="101">
        <v>4.9767444864802342E-2</v>
      </c>
      <c r="F16" s="101">
        <v>4.9767444864802342E-2</v>
      </c>
    </row>
    <row r="17" spans="1:8" ht="15.75" customHeight="1" x14ac:dyDescent="0.2">
      <c r="B17" s="19" t="s">
        <v>90</v>
      </c>
      <c r="C17" s="101">
        <v>1.474318698928976E-2</v>
      </c>
      <c r="D17" s="101">
        <v>1.474318698928976E-2</v>
      </c>
      <c r="E17" s="101">
        <v>1.474318698928976E-2</v>
      </c>
      <c r="F17" s="101">
        <v>1.474318698928976E-2</v>
      </c>
    </row>
    <row r="18" spans="1:8" ht="15.75" customHeight="1" x14ac:dyDescent="0.2">
      <c r="B18" s="19" t="s">
        <v>91</v>
      </c>
      <c r="C18" s="101">
        <v>0.1124527559377605</v>
      </c>
      <c r="D18" s="101">
        <v>0.1124527559377605</v>
      </c>
      <c r="E18" s="101">
        <v>0.1124527559377605</v>
      </c>
      <c r="F18" s="101">
        <v>0.1124527559377605</v>
      </c>
    </row>
    <row r="19" spans="1:8" ht="15.75" customHeight="1" x14ac:dyDescent="0.2">
      <c r="B19" s="19" t="s">
        <v>92</v>
      </c>
      <c r="C19" s="101">
        <v>2.0674636611074038E-2</v>
      </c>
      <c r="D19" s="101">
        <v>2.0674636611074038E-2</v>
      </c>
      <c r="E19" s="101">
        <v>2.0674636611074038E-2</v>
      </c>
      <c r="F19" s="101">
        <v>2.0674636611074038E-2</v>
      </c>
    </row>
    <row r="20" spans="1:8" ht="15.75" customHeight="1" x14ac:dyDescent="0.2">
      <c r="B20" s="19" t="s">
        <v>93</v>
      </c>
      <c r="C20" s="101">
        <v>6.3827950246060527E-2</v>
      </c>
      <c r="D20" s="101">
        <v>6.3827950246060527E-2</v>
      </c>
      <c r="E20" s="101">
        <v>6.3827950246060527E-2</v>
      </c>
      <c r="F20" s="101">
        <v>6.3827950246060527E-2</v>
      </c>
    </row>
    <row r="21" spans="1:8" ht="15.75" customHeight="1" x14ac:dyDescent="0.2">
      <c r="B21" s="19" t="s">
        <v>94</v>
      </c>
      <c r="C21" s="101">
        <v>8.4727492538722776E-2</v>
      </c>
      <c r="D21" s="101">
        <v>8.4727492538722776E-2</v>
      </c>
      <c r="E21" s="101">
        <v>8.4727492538722776E-2</v>
      </c>
      <c r="F21" s="101">
        <v>8.4727492538722776E-2</v>
      </c>
    </row>
    <row r="22" spans="1:8" ht="15.75" customHeight="1" x14ac:dyDescent="0.2">
      <c r="B22" s="19" t="s">
        <v>95</v>
      </c>
      <c r="C22" s="101">
        <v>0.22734196834878759</v>
      </c>
      <c r="D22" s="101">
        <v>0.22734196834878759</v>
      </c>
      <c r="E22" s="101">
        <v>0.22734196834878759</v>
      </c>
      <c r="F22" s="101">
        <v>0.22734196834878759</v>
      </c>
    </row>
    <row r="23" spans="1:8" ht="15.75" customHeight="1" x14ac:dyDescent="0.2">
      <c r="B23" s="27" t="s">
        <v>41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">
      <c r="B24" s="27"/>
      <c r="C24" s="19"/>
      <c r="D24" s="19"/>
      <c r="E24" s="19"/>
      <c r="F24" s="19"/>
      <c r="G24" s="19"/>
      <c r="H24" s="19"/>
    </row>
    <row r="25" spans="1:8" ht="15.75" customHeight="1" x14ac:dyDescent="0.2">
      <c r="A25" t="s">
        <v>100</v>
      </c>
      <c r="B25" s="29" t="s">
        <v>1</v>
      </c>
      <c r="C25" s="29" t="s">
        <v>100</v>
      </c>
      <c r="D25" s="19"/>
      <c r="E25" s="19"/>
      <c r="F25" s="19"/>
      <c r="G25" s="19"/>
      <c r="H25" s="19"/>
    </row>
    <row r="26" spans="1:8" ht="15.75" customHeight="1" x14ac:dyDescent="0.2">
      <c r="B26" s="19" t="s">
        <v>101</v>
      </c>
      <c r="C26" s="55">
        <v>4.6824316999999997E-2</v>
      </c>
    </row>
    <row r="27" spans="1:8" ht="15.75" customHeight="1" x14ac:dyDescent="0.2">
      <c r="B27" s="19" t="s">
        <v>102</v>
      </c>
      <c r="C27" s="101">
        <v>2.7708330999999999E-2</v>
      </c>
    </row>
    <row r="28" spans="1:8" ht="15.75" customHeight="1" x14ac:dyDescent="0.2">
      <c r="B28" s="19" t="s">
        <v>103</v>
      </c>
      <c r="C28" s="101">
        <v>0.192682248</v>
      </c>
    </row>
    <row r="29" spans="1:8" ht="15.75" customHeight="1" x14ac:dyDescent="0.2">
      <c r="B29" s="19" t="s">
        <v>104</v>
      </c>
      <c r="C29" s="101">
        <v>0.15047112300000001</v>
      </c>
    </row>
    <row r="30" spans="1:8" ht="15.75" customHeight="1" x14ac:dyDescent="0.2">
      <c r="B30" s="19" t="s">
        <v>2</v>
      </c>
      <c r="C30" s="101">
        <v>4.9998465000000013E-2</v>
      </c>
    </row>
    <row r="31" spans="1:8" ht="15.75" customHeight="1" x14ac:dyDescent="0.2">
      <c r="B31" s="19" t="s">
        <v>105</v>
      </c>
      <c r="C31" s="101">
        <v>3.0442113E-2</v>
      </c>
    </row>
    <row r="32" spans="1:8" ht="15.75" customHeight="1" x14ac:dyDescent="0.2">
      <c r="B32" s="19" t="s">
        <v>106</v>
      </c>
      <c r="C32" s="101">
        <v>8.5598303000000001E-2</v>
      </c>
    </row>
    <row r="33" spans="2:3" ht="15.75" customHeight="1" x14ac:dyDescent="0.2">
      <c r="B33" s="19" t="s">
        <v>107</v>
      </c>
      <c r="C33" s="101">
        <v>0.16741062000000001</v>
      </c>
    </row>
    <row r="34" spans="2:3" ht="15.75" customHeight="1" x14ac:dyDescent="0.2">
      <c r="B34" s="19" t="s">
        <v>108</v>
      </c>
      <c r="C34" s="101">
        <v>0.24886448</v>
      </c>
    </row>
    <row r="35" spans="2:3" ht="15.75" customHeight="1" x14ac:dyDescent="0.2">
      <c r="B35" s="27" t="s">
        <v>41</v>
      </c>
      <c r="C35" s="48">
        <f>SUM(C26:C34)</f>
        <v>1</v>
      </c>
    </row>
  </sheetData>
  <sheetProtection algorithmName="SHA-512" hashValue="jxJO3CzMkrWqTm3GX7otlwBMnR9O4r6lLkKPOhqGimH0IvlAaGKaEK4Jni2jDNpedvGOFYmcFS8OEFEXPYWaqQ==" saltValue="6MU0u4diW+IWz4IeSv1kmA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2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11" t="s">
        <v>109</v>
      </c>
      <c r="D1" s="11" t="s">
        <v>96</v>
      </c>
      <c r="E1" s="11" t="s">
        <v>97</v>
      </c>
      <c r="F1" s="11" t="s">
        <v>98</v>
      </c>
      <c r="G1" s="11" t="s">
        <v>99</v>
      </c>
    </row>
    <row r="2" spans="1:15" ht="15.75" customHeight="1" x14ac:dyDescent="0.2">
      <c r="A2" s="3" t="s">
        <v>111</v>
      </c>
      <c r="B2" s="5" t="s">
        <v>112</v>
      </c>
      <c r="C2" s="52">
        <f>IFERROR(1-_xlfn.NORM.DIST(_xlfn.NORM.INV(SUM(C4:C5), 0, 1) + 1, 0, 1, TRUE), "")</f>
        <v>0.57247399084166029</v>
      </c>
      <c r="D2" s="52">
        <f>IFERROR(1-_xlfn.NORM.DIST(_xlfn.NORM.INV(SUM(D4:D5), 0, 1) + 1, 0, 1, TRUE), "")</f>
        <v>0.57247399084166029</v>
      </c>
      <c r="E2" s="52">
        <f>IFERROR(1-_xlfn.NORM.DIST(_xlfn.NORM.INV(SUM(E4:E5), 0, 1) + 1, 0, 1, TRUE), "")</f>
        <v>0.47509587476377879</v>
      </c>
      <c r="F2" s="52">
        <f>IFERROR(1-_xlfn.NORM.DIST(_xlfn.NORM.INV(SUM(F4:F5), 0, 1) + 1, 0, 1, TRUE), "")</f>
        <v>0.30851661402352026</v>
      </c>
      <c r="G2" s="52">
        <f>IFERROR(1-_xlfn.NORM.DIST(_xlfn.NORM.INV(SUM(G4:G5), 0, 1) + 1, 0, 1, TRUE), "")</f>
        <v>0.27250172408455453</v>
      </c>
    </row>
    <row r="3" spans="1:15" ht="15.75" customHeight="1" x14ac:dyDescent="0.2">
      <c r="B3" s="5" t="s">
        <v>113</v>
      </c>
      <c r="C3" s="52">
        <f>IFERROR(_xlfn.NORM.DIST(_xlfn.NORM.INV(SUM(C4:C5), 0, 1) + 1, 0, 1, TRUE) - SUM(C4:C5), "")</f>
        <v>0.30905727751657031</v>
      </c>
      <c r="D3" s="52">
        <f>IFERROR(_xlfn.NORM.DIST(_xlfn.NORM.INV(SUM(D4:D5), 0, 1) + 1, 0, 1, TRUE) - SUM(D4:D5), "")</f>
        <v>0.30905727751657031</v>
      </c>
      <c r="E3" s="52">
        <f>IFERROR(_xlfn.NORM.DIST(_xlfn.NORM.INV(SUM(E4:E5), 0, 1) + 1, 0, 1, TRUE) - SUM(E4:E5), "")</f>
        <v>0.35066215773696513</v>
      </c>
      <c r="F3" s="52">
        <f>IFERROR(_xlfn.NORM.DIST(_xlfn.NORM.INV(SUM(F4:F5), 0, 1) + 1, 0, 1, TRUE) - SUM(F4:F5), "")</f>
        <v>0.38292492192618677</v>
      </c>
      <c r="G3" s="52">
        <f>IFERROR(_xlfn.NORM.DIST(_xlfn.NORM.INV(SUM(G4:G5), 0, 1) + 1, 0, 1, TRUE) - SUM(G4:G5), "")</f>
        <v>0.3809793272412435</v>
      </c>
    </row>
    <row r="4" spans="1:15" ht="15.75" customHeight="1" x14ac:dyDescent="0.2">
      <c r="B4" s="5" t="s">
        <v>114</v>
      </c>
      <c r="C4" s="45">
        <v>4.7722220420837402E-2</v>
      </c>
      <c r="D4" s="53">
        <v>4.7722220420837402E-2</v>
      </c>
      <c r="E4" s="53">
        <v>8.7833374738693196E-2</v>
      </c>
      <c r="F4" s="53">
        <v>0.153509572148323</v>
      </c>
      <c r="G4" s="53">
        <v>0.150337129831314</v>
      </c>
    </row>
    <row r="5" spans="1:15" ht="15.75" customHeight="1" x14ac:dyDescent="0.2">
      <c r="B5" s="5" t="s">
        <v>115</v>
      </c>
      <c r="C5" s="45">
        <v>7.0746511220931993E-2</v>
      </c>
      <c r="D5" s="53">
        <v>7.0746511220931993E-2</v>
      </c>
      <c r="E5" s="53">
        <v>8.6408592760562897E-2</v>
      </c>
      <c r="F5" s="53">
        <v>0.15504889190196999</v>
      </c>
      <c r="G5" s="53">
        <v>0.19618181884288799</v>
      </c>
    </row>
    <row r="6" spans="1:15" ht="15.75" customHeight="1" x14ac:dyDescent="0.2">
      <c r="B6" s="9"/>
      <c r="C6" s="24"/>
      <c r="D6" s="24"/>
      <c r="E6" s="24"/>
      <c r="F6" s="24"/>
      <c r="G6" s="24"/>
    </row>
    <row r="7" spans="1:15" ht="15.75" customHeight="1" x14ac:dyDescent="0.2">
      <c r="B7" s="9"/>
      <c r="C7" s="24"/>
      <c r="D7" s="24"/>
      <c r="E7" s="24"/>
      <c r="F7" s="24"/>
      <c r="G7" s="24"/>
    </row>
    <row r="8" spans="1:15" ht="15.75" customHeight="1" x14ac:dyDescent="0.2">
      <c r="A8" s="3" t="s">
        <v>116</v>
      </c>
      <c r="B8" s="5" t="s">
        <v>117</v>
      </c>
      <c r="C8" s="52">
        <f>IFERROR(1-_xlfn.NORM.DIST(_xlfn.NORM.INV(SUM(C10:C11), 0, 1) + 1, 0, 1, TRUE), "")</f>
        <v>0.43845576271655351</v>
      </c>
      <c r="D8" s="52">
        <f>IFERROR(1-_xlfn.NORM.DIST(_xlfn.NORM.INV(SUM(D10:D11), 0, 1) + 1, 0, 1, TRUE), "")</f>
        <v>0.43845576271655351</v>
      </c>
      <c r="E8" s="52">
        <f>IFERROR(1-_xlfn.NORM.DIST(_xlfn.NORM.INV(SUM(E10:E11), 0, 1) + 1, 0, 1, TRUE), "")</f>
        <v>0.34813286014513767</v>
      </c>
      <c r="F8" s="52">
        <f>IFERROR(1-_xlfn.NORM.DIST(_xlfn.NORM.INV(SUM(F10:F11), 0, 1) + 1, 0, 1, TRUE), "")</f>
        <v>0.40303041241498305</v>
      </c>
      <c r="G8" s="52">
        <f>IFERROR(1-_xlfn.NORM.DIST(_xlfn.NORM.INV(SUM(G10:G11), 0, 1) + 1, 0, 1, TRUE), "")</f>
        <v>0.41271241511184598</v>
      </c>
    </row>
    <row r="9" spans="1:15" ht="15.75" customHeight="1" x14ac:dyDescent="0.2">
      <c r="B9" s="5" t="s">
        <v>118</v>
      </c>
      <c r="C9" s="52">
        <f>IFERROR(_xlfn.NORM.DIST(_xlfn.NORM.INV(SUM(C10:C11), 0, 1) + 1, 0, 1, TRUE) - SUM(C10:C11), "")</f>
        <v>0.36252075955031093</v>
      </c>
      <c r="D9" s="52">
        <f>IFERROR(_xlfn.NORM.DIST(_xlfn.NORM.INV(SUM(D10:D11), 0, 1) + 1, 0, 1, TRUE) - SUM(D10:D11), "")</f>
        <v>0.36252075955031093</v>
      </c>
      <c r="E9" s="52">
        <f>IFERROR(_xlfn.NORM.DIST(_xlfn.NORM.INV(SUM(E10:E11), 0, 1) + 1, 0, 1, TRUE) - SUM(E10:E11), "")</f>
        <v>0.38081490598006429</v>
      </c>
      <c r="F9" s="52">
        <f>IFERROR(_xlfn.NORM.DIST(_xlfn.NORM.INV(SUM(F10:F11), 0, 1) + 1, 0, 1, TRUE) - SUM(F10:F11), "")</f>
        <v>0.37169177629618316</v>
      </c>
      <c r="G9" s="52">
        <f>IFERROR(_xlfn.NORM.DIST(_xlfn.NORM.INV(SUM(G10:G11), 0, 1) + 1, 0, 1, TRUE) - SUM(G10:G11), "")</f>
        <v>0.3694234365693867</v>
      </c>
    </row>
    <row r="10" spans="1:15" ht="15.75" customHeight="1" x14ac:dyDescent="0.2">
      <c r="B10" s="5" t="s">
        <v>119</v>
      </c>
      <c r="C10" s="45">
        <v>0.112000979483128</v>
      </c>
      <c r="D10" s="53">
        <v>0.112000979483128</v>
      </c>
      <c r="E10" s="53">
        <v>0.15598480403423301</v>
      </c>
      <c r="F10" s="53">
        <v>0.12805274128913899</v>
      </c>
      <c r="G10" s="53">
        <v>0.123658940196037</v>
      </c>
    </row>
    <row r="11" spans="1:15" ht="15.75" customHeight="1" x14ac:dyDescent="0.2">
      <c r="B11" s="5" t="s">
        <v>120</v>
      </c>
      <c r="C11" s="45">
        <v>8.7022498250007588E-2</v>
      </c>
      <c r="D11" s="53">
        <v>8.7022498250007588E-2</v>
      </c>
      <c r="E11" s="53">
        <v>0.11506742984056501</v>
      </c>
      <c r="F11" s="53">
        <v>9.722506999969481E-2</v>
      </c>
      <c r="G11" s="53">
        <v>9.4205208122730311E-2</v>
      </c>
    </row>
    <row r="12" spans="1:15" ht="15.75" customHeight="1" x14ac:dyDescent="0.2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">
      <c r="A13" s="8" t="s">
        <v>121</v>
      </c>
      <c r="C13" s="11" t="s">
        <v>109</v>
      </c>
      <c r="D13" s="11" t="s">
        <v>96</v>
      </c>
      <c r="E13" s="11" t="s">
        <v>97</v>
      </c>
      <c r="F13" s="11" t="s">
        <v>98</v>
      </c>
      <c r="G13" s="11" t="s">
        <v>99</v>
      </c>
      <c r="H13" s="18" t="s">
        <v>122</v>
      </c>
      <c r="I13" s="18" t="s">
        <v>123</v>
      </c>
      <c r="J13" s="18" t="s">
        <v>124</v>
      </c>
      <c r="K13" s="18" t="s">
        <v>125</v>
      </c>
      <c r="L13" s="18" t="s">
        <v>69</v>
      </c>
      <c r="M13" s="18" t="s">
        <v>70</v>
      </c>
      <c r="N13" s="18" t="s">
        <v>71</v>
      </c>
      <c r="O13" s="18" t="s">
        <v>72</v>
      </c>
    </row>
    <row r="14" spans="1:15" ht="15.75" customHeight="1" x14ac:dyDescent="0.2">
      <c r="B14" s="11" t="s">
        <v>126</v>
      </c>
      <c r="C14" s="51">
        <v>0.70880744425000008</v>
      </c>
      <c r="D14" s="54">
        <v>0.70567137949000003</v>
      </c>
      <c r="E14" s="54">
        <v>0.70567137949000003</v>
      </c>
      <c r="F14" s="54">
        <v>0.64978975866400002</v>
      </c>
      <c r="G14" s="54">
        <v>0.64978975866400002</v>
      </c>
      <c r="H14" s="45">
        <v>0.38900000000000001</v>
      </c>
      <c r="I14" s="55">
        <v>0.38900000000000001</v>
      </c>
      <c r="J14" s="55">
        <v>0.38900000000000001</v>
      </c>
      <c r="K14" s="55">
        <v>0.38900000000000001</v>
      </c>
      <c r="L14" s="45">
        <v>0.33500000000000002</v>
      </c>
      <c r="M14" s="55">
        <v>0.33500000000000002</v>
      </c>
      <c r="N14" s="55">
        <v>0.33500000000000002</v>
      </c>
      <c r="O14" s="55">
        <v>0.33500000000000002</v>
      </c>
    </row>
    <row r="15" spans="1:15" ht="15.75" customHeight="1" x14ac:dyDescent="0.2">
      <c r="B15" s="11" t="s">
        <v>127</v>
      </c>
      <c r="C15" s="52">
        <f t="shared" ref="C15:O15" si="0">iron_deficiency_anaemia*C14</f>
        <v>0.37267465161543234</v>
      </c>
      <c r="D15" s="52">
        <f t="shared" si="0"/>
        <v>0.37102578089411375</v>
      </c>
      <c r="E15" s="52">
        <f t="shared" si="0"/>
        <v>0.37102578089411375</v>
      </c>
      <c r="F15" s="52">
        <f t="shared" si="0"/>
        <v>0.34164450994108198</v>
      </c>
      <c r="G15" s="52">
        <f t="shared" si="0"/>
        <v>0.34164450994108198</v>
      </c>
      <c r="H15" s="52">
        <f t="shared" si="0"/>
        <v>0.20452725300000002</v>
      </c>
      <c r="I15" s="52">
        <f t="shared" si="0"/>
        <v>0.20452725300000002</v>
      </c>
      <c r="J15" s="52">
        <f t="shared" si="0"/>
        <v>0.20452725300000002</v>
      </c>
      <c r="K15" s="52">
        <f t="shared" si="0"/>
        <v>0.20452725300000002</v>
      </c>
      <c r="L15" s="52">
        <f t="shared" si="0"/>
        <v>0.17613529500000003</v>
      </c>
      <c r="M15" s="52">
        <f t="shared" si="0"/>
        <v>0.17613529500000003</v>
      </c>
      <c r="N15" s="52">
        <f t="shared" si="0"/>
        <v>0.17613529500000003</v>
      </c>
      <c r="O15" s="52">
        <f t="shared" si="0"/>
        <v>0.17613529500000003</v>
      </c>
    </row>
    <row r="16" spans="1:15" ht="15.75" customHeight="1" x14ac:dyDescent="0.2">
      <c r="C16" s="6"/>
      <c r="D16" s="6"/>
      <c r="E16" s="6"/>
      <c r="F16" s="6"/>
      <c r="G16" s="6"/>
    </row>
    <row r="17" spans="3:7" ht="15.75" customHeight="1" x14ac:dyDescent="0.2">
      <c r="C17" s="6"/>
      <c r="D17" s="6"/>
      <c r="E17" s="6"/>
      <c r="F17" s="6"/>
      <c r="G17" s="6"/>
    </row>
  </sheetData>
  <sheetProtection algorithmName="SHA-512" hashValue="5NB0WoAF6gJCgM0EaTDlAjqpUowchaujicrT6RaCaIGpqVdIUdNOcM/2EgukvSDGk9hSZswAyODocmrKTqEDlQ==" saltValue="gAmr/7eWlTPJVtsTaKYi7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2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8" t="s">
        <v>109</v>
      </c>
      <c r="D1" s="8" t="s">
        <v>96</v>
      </c>
      <c r="E1" s="8" t="s">
        <v>97</v>
      </c>
      <c r="F1" s="8" t="s">
        <v>98</v>
      </c>
      <c r="G1" s="8" t="s">
        <v>99</v>
      </c>
    </row>
    <row r="2" spans="1:7" x14ac:dyDescent="0.2">
      <c r="A2" s="3" t="s">
        <v>128</v>
      </c>
      <c r="B2" s="3" t="s">
        <v>129</v>
      </c>
      <c r="C2" s="45">
        <v>0.61253422498703003</v>
      </c>
      <c r="D2" s="53">
        <v>0.41144239999999999</v>
      </c>
      <c r="E2" s="53">
        <v>0</v>
      </c>
      <c r="F2" s="53">
        <v>0</v>
      </c>
      <c r="G2" s="53">
        <v>0</v>
      </c>
    </row>
    <row r="3" spans="1:7" x14ac:dyDescent="0.2">
      <c r="B3" s="3" t="s">
        <v>130</v>
      </c>
      <c r="C3" s="53">
        <v>0.22120472788810699</v>
      </c>
      <c r="D3" s="53">
        <v>0.29817589999999999</v>
      </c>
      <c r="E3" s="53">
        <v>0</v>
      </c>
      <c r="F3" s="53">
        <v>0</v>
      </c>
      <c r="G3" s="53">
        <v>0</v>
      </c>
    </row>
    <row r="4" spans="1:7" x14ac:dyDescent="0.2">
      <c r="B4" s="3" t="s">
        <v>131</v>
      </c>
      <c r="C4" s="53">
        <v>7.4739158153533894E-2</v>
      </c>
      <c r="D4" s="53">
        <v>0.23041149999999999</v>
      </c>
      <c r="E4" s="53">
        <v>0.90059196949005094</v>
      </c>
      <c r="F4" s="53">
        <v>0.61897557973861705</v>
      </c>
      <c r="G4" s="53">
        <v>0</v>
      </c>
    </row>
    <row r="5" spans="1:7" x14ac:dyDescent="0.2">
      <c r="B5" s="3" t="s">
        <v>132</v>
      </c>
      <c r="C5" s="52">
        <v>9.1521896421909291E-2</v>
      </c>
      <c r="D5" s="52">
        <v>5.9970259666442899E-2</v>
      </c>
      <c r="E5" s="52">
        <f>1-SUM(E2:E4)</f>
        <v>9.9408030509949064E-2</v>
      </c>
      <c r="F5" s="52">
        <f>1-SUM(F2:F4)</f>
        <v>0.38102442026138295</v>
      </c>
      <c r="G5" s="52">
        <f>1-SUM(G2:G4)</f>
        <v>1</v>
      </c>
    </row>
  </sheetData>
  <sheetProtection algorithmName="SHA-512" hashValue="sfwMAvUU81IktjY39cFZqwVBI7NMdZ6bthHwG5apE89mM2255HpgCCbum2+dGHPCyNkz1i4wC4BX+FrsI9+ZrA==" saltValue="elOI8j6OpRwbiik5FHNd0Q==" spinCount="100000" sheet="1" objects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133</v>
      </c>
      <c r="B1" s="4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134</v>
      </c>
      <c r="B2" s="9" t="s">
        <v>143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">
      <c r="B3" s="9"/>
    </row>
    <row r="4" spans="1:11" x14ac:dyDescent="0.2">
      <c r="A4" t="s">
        <v>135</v>
      </c>
      <c r="B4" s="9" t="s">
        <v>143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">
      <c r="B5" s="9"/>
    </row>
    <row r="6" spans="1:11" x14ac:dyDescent="0.2">
      <c r="A6" t="s">
        <v>136</v>
      </c>
      <c r="B6" s="9" t="s">
        <v>143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">
      <c r="B7" s="9" t="s">
        <v>100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">
      <c r="B8" s="9" t="s">
        <v>137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">
      <c r="A10" t="s">
        <v>138</v>
      </c>
      <c r="B10" s="11" t="s">
        <v>139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">
      <c r="B11" s="11" t="s">
        <v>140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">
      <c r="A13" s="8" t="s">
        <v>43</v>
      </c>
      <c r="B13" s="11" t="s">
        <v>141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B14" s="11" t="s">
        <v>142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46e1mXxGq1nv/oHwI60cemhLVfSrimTBy1fVowxWfuEfmnJWvK99/u1d67nskekHp9FJekAsNsZeVHAYdRLdwg==" saltValue="olBz+HOTZSoMZUu357bnbg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75" x14ac:dyDescent="0.2"/>
  <cols>
    <col min="1" max="1" width="36.42578125" bestFit="1" customWidth="1"/>
    <col min="2" max="2" width="15.28515625" customWidth="1"/>
  </cols>
  <sheetData>
    <row r="1" spans="1:2" x14ac:dyDescent="0.2">
      <c r="A1" s="4" t="s">
        <v>4</v>
      </c>
      <c r="B1" s="4" t="s">
        <v>144</v>
      </c>
    </row>
    <row r="2" spans="1:2" x14ac:dyDescent="0.2">
      <c r="A2" s="8" t="s">
        <v>145</v>
      </c>
      <c r="B2" s="41">
        <v>10</v>
      </c>
    </row>
    <row r="3" spans="1:2" x14ac:dyDescent="0.2">
      <c r="A3" s="8" t="s">
        <v>150</v>
      </c>
      <c r="B3" s="41">
        <v>10</v>
      </c>
    </row>
    <row r="4" spans="1:2" x14ac:dyDescent="0.2">
      <c r="A4" s="8" t="s">
        <v>146</v>
      </c>
      <c r="B4" s="41">
        <v>10</v>
      </c>
    </row>
    <row r="5" spans="1:2" x14ac:dyDescent="0.2">
      <c r="A5" s="8" t="s">
        <v>147</v>
      </c>
      <c r="B5" s="41">
        <v>10</v>
      </c>
    </row>
    <row r="6" spans="1:2" x14ac:dyDescent="0.2">
      <c r="A6" s="8" t="s">
        <v>148</v>
      </c>
      <c r="B6" s="41">
        <v>10</v>
      </c>
    </row>
    <row r="7" spans="1:2" x14ac:dyDescent="0.2">
      <c r="A7" s="8" t="s">
        <v>149</v>
      </c>
      <c r="B7" s="41">
        <v>10</v>
      </c>
    </row>
  </sheetData>
  <sheetProtection algorithmName="SHA-512" hashValue="B2bXyzNNBb4X2p2n+QOqBgeibKvnxh6t7ZINHO77A5nw2N8pidxKuzSusCQCAstleXLsHjzba7hwg3E2FktKkw==" saltValue="AVW2eDZOAEXZ3x3hxCAMcQ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" customWidth="1"/>
    <col min="2" max="2" width="19.140625" style="8" customWidth="1"/>
    <col min="3" max="3" width="13.42578125" style="8" customWidth="1"/>
    <col min="4" max="4" width="11.42578125" style="8" customWidth="1"/>
    <col min="5" max="16384" width="11.42578125" style="8"/>
  </cols>
  <sheetData>
    <row r="1" spans="1:5" x14ac:dyDescent="0.2">
      <c r="A1" s="35" t="s">
        <v>151</v>
      </c>
      <c r="B1" s="36" t="s">
        <v>152</v>
      </c>
      <c r="C1" s="36" t="s">
        <v>153</v>
      </c>
      <c r="D1" s="36" t="s">
        <v>154</v>
      </c>
      <c r="E1" s="36" t="s">
        <v>155</v>
      </c>
    </row>
    <row r="2" spans="1:5" x14ac:dyDescent="0.2">
      <c r="A2" s="34" t="s">
        <v>157</v>
      </c>
      <c r="B2" s="32" t="s">
        <v>100</v>
      </c>
      <c r="C2" s="47"/>
      <c r="D2" s="47"/>
      <c r="E2" s="38" t="str">
        <f>IF(E$7="","",E$7)</f>
        <v/>
      </c>
    </row>
    <row r="3" spans="1:5" x14ac:dyDescent="0.2">
      <c r="B3" s="32" t="s">
        <v>109</v>
      </c>
      <c r="C3" s="47"/>
      <c r="D3" s="47" t="s">
        <v>5</v>
      </c>
      <c r="E3" s="38" t="str">
        <f>IF(E$7="","",E$7)</f>
        <v/>
      </c>
    </row>
    <row r="4" spans="1:5" x14ac:dyDescent="0.2">
      <c r="B4" s="32" t="s">
        <v>96</v>
      </c>
      <c r="C4" s="47"/>
      <c r="D4" s="47" t="s">
        <v>5</v>
      </c>
      <c r="E4" s="38" t="str">
        <f>IF(E$7="","",E$7)</f>
        <v/>
      </c>
    </row>
    <row r="5" spans="1:5" x14ac:dyDescent="0.2">
      <c r="B5" s="32" t="s">
        <v>97</v>
      </c>
      <c r="C5" s="47"/>
      <c r="D5" s="47"/>
      <c r="E5" s="38" t="str">
        <f>IF(E$7="","",E$7)</f>
        <v/>
      </c>
    </row>
    <row r="6" spans="1:5" x14ac:dyDescent="0.2">
      <c r="B6" s="32" t="s">
        <v>98</v>
      </c>
      <c r="C6" s="47"/>
      <c r="D6" s="47"/>
      <c r="E6" s="38" t="str">
        <f>IF(E$7="","",E$7)</f>
        <v/>
      </c>
    </row>
    <row r="7" spans="1:5" x14ac:dyDescent="0.2">
      <c r="B7" s="32" t="s">
        <v>156</v>
      </c>
      <c r="C7" s="31"/>
      <c r="D7" s="30"/>
      <c r="E7" s="47"/>
    </row>
    <row r="9" spans="1:5" x14ac:dyDescent="0.2">
      <c r="A9" s="34" t="s">
        <v>158</v>
      </c>
      <c r="B9" s="32" t="s">
        <v>100</v>
      </c>
      <c r="C9" s="47"/>
      <c r="D9" s="47"/>
      <c r="E9" s="38" t="str">
        <f>IF(E$7="","",E$7)</f>
        <v/>
      </c>
    </row>
    <row r="10" spans="1:5" x14ac:dyDescent="0.2">
      <c r="B10" s="32" t="s">
        <v>109</v>
      </c>
      <c r="C10" s="47"/>
      <c r="D10" s="47"/>
      <c r="E10" s="38" t="str">
        <f>IF(E$7="","",E$7)</f>
        <v/>
      </c>
    </row>
    <row r="11" spans="1:5" x14ac:dyDescent="0.2">
      <c r="B11" s="32" t="s">
        <v>96</v>
      </c>
      <c r="C11" s="47"/>
      <c r="D11" s="47"/>
      <c r="E11" s="38" t="str">
        <f>IF(E$7="","",E$7)</f>
        <v/>
      </c>
    </row>
    <row r="12" spans="1:5" x14ac:dyDescent="0.2">
      <c r="B12" s="32" t="s">
        <v>97</v>
      </c>
      <c r="C12" s="47"/>
      <c r="D12" s="47" t="s">
        <v>5</v>
      </c>
      <c r="E12" s="38" t="str">
        <f>IF(E$7="","",E$7)</f>
        <v/>
      </c>
    </row>
    <row r="13" spans="1:5" x14ac:dyDescent="0.2">
      <c r="B13" s="32" t="s">
        <v>98</v>
      </c>
      <c r="C13" s="47"/>
      <c r="D13" s="47" t="s">
        <v>5</v>
      </c>
      <c r="E13" s="38" t="str">
        <f>IF(E$7="","",E$7)</f>
        <v/>
      </c>
    </row>
    <row r="14" spans="1:5" x14ac:dyDescent="0.2">
      <c r="B14" s="32" t="s">
        <v>156</v>
      </c>
      <c r="C14" s="31"/>
      <c r="D14" s="30"/>
      <c r="E14" s="47"/>
    </row>
    <row r="16" spans="1:5" x14ac:dyDescent="0.2">
      <c r="A16" s="34" t="s">
        <v>159</v>
      </c>
      <c r="B16" s="32" t="s">
        <v>100</v>
      </c>
      <c r="C16" s="47"/>
      <c r="D16" s="47" t="s">
        <v>5</v>
      </c>
      <c r="E16" s="38" t="str">
        <f>IF(E$7="","",E$7)</f>
        <v/>
      </c>
    </row>
    <row r="17" spans="2:5" x14ac:dyDescent="0.2">
      <c r="B17" s="32" t="s">
        <v>109</v>
      </c>
      <c r="C17" s="47"/>
      <c r="D17" s="47" t="s">
        <v>5</v>
      </c>
      <c r="E17" s="38" t="str">
        <f>IF(E$7="","",E$7)</f>
        <v/>
      </c>
    </row>
    <row r="18" spans="2:5" x14ac:dyDescent="0.2">
      <c r="B18" s="32" t="s">
        <v>96</v>
      </c>
      <c r="C18" s="47"/>
      <c r="D18" s="47" t="s">
        <v>5</v>
      </c>
      <c r="E18" s="38" t="str">
        <f>IF(E$7="","",E$7)</f>
        <v/>
      </c>
    </row>
    <row r="19" spans="2:5" x14ac:dyDescent="0.2">
      <c r="B19" s="32" t="s">
        <v>97</v>
      </c>
      <c r="C19" s="47"/>
      <c r="D19" s="47" t="s">
        <v>5</v>
      </c>
      <c r="E19" s="38" t="str">
        <f>IF(E$7="","",E$7)</f>
        <v/>
      </c>
    </row>
    <row r="20" spans="2:5" x14ac:dyDescent="0.2">
      <c r="B20" s="32" t="s">
        <v>98</v>
      </c>
      <c r="C20" s="47"/>
      <c r="D20" s="47" t="s">
        <v>5</v>
      </c>
      <c r="E20" s="38" t="str">
        <f>IF(E$7="","",E$7)</f>
        <v/>
      </c>
    </row>
    <row r="21" spans="2:5" x14ac:dyDescent="0.2">
      <c r="B21" s="32" t="s">
        <v>156</v>
      </c>
      <c r="C21" s="31"/>
      <c r="D21" s="30"/>
      <c r="E21" s="47"/>
    </row>
  </sheetData>
  <sheetProtection algorithmName="SHA-512" hashValue="IOASKJIn55D3OxM5YPOglZ/CWRJQAbTXrFNKyQ/ViQRLUJTweL+lqAxLuURT0ud9qgnVHAYh8M3cEIXr8rNXBg==" saltValue="UCbMW9WA0c22F7wONa+Hv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39" t="s">
        <v>0</v>
      </c>
      <c r="B1" s="36" t="s">
        <v>162</v>
      </c>
      <c r="C1" s="40" t="s">
        <v>6</v>
      </c>
      <c r="D1" s="40" t="s">
        <v>163</v>
      </c>
    </row>
    <row r="2" spans="1:4" x14ac:dyDescent="0.2">
      <c r="A2" s="40" t="s">
        <v>160</v>
      </c>
      <c r="B2" s="32" t="s">
        <v>161</v>
      </c>
      <c r="C2" s="32" t="s">
        <v>165</v>
      </c>
      <c r="D2" s="47"/>
    </row>
    <row r="3" spans="1:4" x14ac:dyDescent="0.2">
      <c r="A3" s="40" t="s">
        <v>164</v>
      </c>
      <c r="B3" s="32" t="s">
        <v>153</v>
      </c>
      <c r="C3" s="32" t="s">
        <v>154</v>
      </c>
      <c r="D3" s="47"/>
    </row>
  </sheetData>
  <sheetProtection algorithmName="SHA-512" hashValue="LJKSH8/Zla1vQg/SIB9kPHSBovF9w8FRIsRj2h/dQjJhBlIUgCW6a6usGtY7CZw6TV6/hOWoH1ZZxH4FAH9c8g==" saltValue="CtQ1T/IO6f61RN4RiWJJqw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G10" sqref="G10"/>
    </sheetView>
  </sheetViews>
  <sheetFormatPr defaultColWidth="14.42578125" defaultRowHeight="15.75" customHeight="1" x14ac:dyDescent="0.2"/>
  <cols>
    <col min="1" max="1" width="56" style="5" customWidth="1"/>
    <col min="2" max="2" width="20" style="8" customWidth="1"/>
    <col min="3" max="3" width="20.42578125" style="8" customWidth="1"/>
    <col min="4" max="4" width="20.140625" style="8" customWidth="1"/>
    <col min="5" max="5" width="36.28515625" style="8" bestFit="1" customWidth="1"/>
    <col min="6" max="6" width="23" style="8" bestFit="1" customWidth="1"/>
    <col min="7" max="7" width="22.7109375" style="8" bestFit="1" customWidth="1"/>
    <col min="8" max="8" width="14.42578125" style="8" customWidth="1"/>
    <col min="9" max="16384" width="14.42578125" style="8"/>
  </cols>
  <sheetData>
    <row r="1" spans="1:7" ht="26.45" customHeight="1" x14ac:dyDescent="0.2">
      <c r="A1" s="1" t="s">
        <v>160</v>
      </c>
      <c r="B1" s="22" t="str">
        <f>"Couverture de l'année de référence ("&amp;start_year&amp;")"</f>
        <v>Couverture de l'année de référence (2021)</v>
      </c>
      <c r="C1" s="22" t="s">
        <v>166</v>
      </c>
      <c r="D1" s="22" t="s">
        <v>202</v>
      </c>
      <c r="E1" s="22" t="s">
        <v>167</v>
      </c>
      <c r="F1" s="22" t="s">
        <v>203</v>
      </c>
      <c r="G1" s="22" t="s">
        <v>204</v>
      </c>
    </row>
    <row r="2" spans="1:7" ht="15.75" customHeight="1" x14ac:dyDescent="0.2">
      <c r="A2" s="5" t="s">
        <v>168</v>
      </c>
      <c r="B2" s="45">
        <v>0.13407298365439099</v>
      </c>
      <c r="C2" s="98">
        <v>0.95</v>
      </c>
      <c r="D2" s="56">
        <v>33.111327336400471</v>
      </c>
      <c r="E2" s="56" t="s">
        <v>201</v>
      </c>
      <c r="F2" s="98">
        <v>1</v>
      </c>
      <c r="G2" s="98">
        <v>1</v>
      </c>
    </row>
    <row r="3" spans="1:7" ht="15.75" customHeight="1" x14ac:dyDescent="0.2">
      <c r="A3" s="5" t="s">
        <v>169</v>
      </c>
      <c r="B3" s="45">
        <v>0</v>
      </c>
      <c r="C3" s="98">
        <v>0.95</v>
      </c>
      <c r="D3" s="56">
        <v>47.324666225751173</v>
      </c>
      <c r="E3" s="56" t="s">
        <v>201</v>
      </c>
      <c r="F3" s="98">
        <v>1</v>
      </c>
      <c r="G3" s="98">
        <v>1</v>
      </c>
    </row>
    <row r="4" spans="1:7" ht="15.75" customHeight="1" x14ac:dyDescent="0.2">
      <c r="A4" s="5" t="s">
        <v>170</v>
      </c>
      <c r="B4" s="98">
        <v>0</v>
      </c>
      <c r="C4" s="98">
        <v>0.95</v>
      </c>
      <c r="D4" s="56">
        <v>23.744</v>
      </c>
      <c r="E4" s="56" t="s">
        <v>201</v>
      </c>
      <c r="F4" s="98">
        <v>1</v>
      </c>
      <c r="G4" s="98">
        <v>1</v>
      </c>
    </row>
    <row r="5" spans="1:7" ht="15.75" customHeight="1" x14ac:dyDescent="0.2">
      <c r="A5" s="5" t="s">
        <v>171</v>
      </c>
      <c r="B5" s="98">
        <v>0</v>
      </c>
      <c r="C5" s="98">
        <v>0.95</v>
      </c>
      <c r="D5" s="56">
        <v>2.8660164968156591E-2</v>
      </c>
      <c r="E5" s="56" t="s">
        <v>201</v>
      </c>
      <c r="F5" s="98">
        <v>1</v>
      </c>
      <c r="G5" s="98">
        <v>1</v>
      </c>
    </row>
    <row r="6" spans="1:7" ht="15.75" customHeight="1" x14ac:dyDescent="0.2">
      <c r="A6" s="5" t="s">
        <v>172</v>
      </c>
      <c r="B6" s="98">
        <v>0</v>
      </c>
      <c r="C6" s="98">
        <v>0.95</v>
      </c>
      <c r="D6" s="56">
        <v>99.99</v>
      </c>
      <c r="E6" s="56" t="s">
        <v>201</v>
      </c>
      <c r="F6" s="98">
        <v>1</v>
      </c>
      <c r="G6" s="98">
        <v>1</v>
      </c>
    </row>
    <row r="7" spans="1:7" ht="15.75" customHeight="1" x14ac:dyDescent="0.2">
      <c r="A7" s="5" t="s">
        <v>173</v>
      </c>
      <c r="B7" s="98">
        <v>0</v>
      </c>
      <c r="C7" s="98">
        <v>0.95</v>
      </c>
      <c r="D7" s="56">
        <v>99.99</v>
      </c>
      <c r="E7" s="56" t="s">
        <v>201</v>
      </c>
      <c r="F7" s="98">
        <v>1</v>
      </c>
      <c r="G7" s="98">
        <v>1</v>
      </c>
    </row>
    <row r="8" spans="1:7" ht="15.75" customHeight="1" x14ac:dyDescent="0.2">
      <c r="A8" s="5" t="s">
        <v>174</v>
      </c>
      <c r="B8" s="98">
        <v>0</v>
      </c>
      <c r="C8" s="98">
        <v>0.95</v>
      </c>
      <c r="D8" s="56">
        <v>99.99</v>
      </c>
      <c r="E8" s="56" t="s">
        <v>201</v>
      </c>
      <c r="F8" s="98">
        <v>1</v>
      </c>
      <c r="G8" s="98">
        <v>1</v>
      </c>
    </row>
    <row r="9" spans="1:7" ht="15.75" customHeight="1" x14ac:dyDescent="0.2">
      <c r="A9" s="5" t="s">
        <v>175</v>
      </c>
      <c r="B9" s="98">
        <v>0</v>
      </c>
      <c r="C9" s="98">
        <v>0.95</v>
      </c>
      <c r="D9" s="56">
        <v>99.99</v>
      </c>
      <c r="E9" s="56" t="s">
        <v>201</v>
      </c>
      <c r="F9" s="98">
        <v>1</v>
      </c>
      <c r="G9" s="98">
        <v>1</v>
      </c>
    </row>
    <row r="10" spans="1:7" ht="15.75" customHeight="1" x14ac:dyDescent="0.2">
      <c r="A10" s="11" t="s">
        <v>176</v>
      </c>
      <c r="B10" s="45">
        <v>4.1546131914037499E-2</v>
      </c>
      <c r="C10" s="98">
        <v>0.95</v>
      </c>
      <c r="D10" s="56">
        <v>14.98391555624624</v>
      </c>
      <c r="E10" s="56" t="s">
        <v>201</v>
      </c>
      <c r="F10" s="98">
        <v>1</v>
      </c>
      <c r="G10" s="98">
        <v>1</v>
      </c>
    </row>
    <row r="11" spans="1:7" ht="15.75" customHeight="1" x14ac:dyDescent="0.2">
      <c r="A11" s="11" t="s">
        <v>177</v>
      </c>
      <c r="B11" s="98">
        <v>4.1546131914037499E-2</v>
      </c>
      <c r="C11" s="98">
        <v>0.95</v>
      </c>
      <c r="D11" s="56">
        <v>14.98391555624624</v>
      </c>
      <c r="E11" s="56" t="s">
        <v>201</v>
      </c>
      <c r="F11" s="98">
        <v>1</v>
      </c>
      <c r="G11" s="98">
        <v>1</v>
      </c>
    </row>
    <row r="12" spans="1:7" ht="15.75" customHeight="1" x14ac:dyDescent="0.2">
      <c r="A12" s="11" t="s">
        <v>178</v>
      </c>
      <c r="B12" s="98">
        <v>4.1546131914037499E-2</v>
      </c>
      <c r="C12" s="98">
        <v>0.95</v>
      </c>
      <c r="D12" s="56">
        <v>14.98391555624624</v>
      </c>
      <c r="E12" s="56" t="s">
        <v>201</v>
      </c>
      <c r="F12" s="98">
        <v>1</v>
      </c>
      <c r="G12" s="98">
        <v>1</v>
      </c>
    </row>
    <row r="13" spans="1:7" ht="15.75" customHeight="1" x14ac:dyDescent="0.2">
      <c r="A13" s="11" t="s">
        <v>179</v>
      </c>
      <c r="B13" s="98">
        <v>4.1546131914037499E-2</v>
      </c>
      <c r="C13" s="98">
        <v>0.95</v>
      </c>
      <c r="D13" s="56">
        <v>14.98391555624624</v>
      </c>
      <c r="E13" s="56" t="s">
        <v>201</v>
      </c>
      <c r="F13" s="98">
        <v>1</v>
      </c>
      <c r="G13" s="98">
        <v>1</v>
      </c>
    </row>
    <row r="14" spans="1:7" ht="15.75" customHeight="1" x14ac:dyDescent="0.2">
      <c r="A14" s="5" t="s">
        <v>180</v>
      </c>
      <c r="B14" s="45">
        <v>4.1546131914037499E-2</v>
      </c>
      <c r="C14" s="98">
        <v>0.95</v>
      </c>
      <c r="D14" s="56">
        <v>14.98391555624624</v>
      </c>
      <c r="E14" s="56" t="s">
        <v>201</v>
      </c>
      <c r="F14" s="98">
        <v>1</v>
      </c>
      <c r="G14" s="98">
        <v>1</v>
      </c>
    </row>
    <row r="15" spans="1:7" ht="15.75" customHeight="1" x14ac:dyDescent="0.2">
      <c r="A15" s="5" t="s">
        <v>181</v>
      </c>
      <c r="B15" s="98">
        <v>4.1546131914037499E-2</v>
      </c>
      <c r="C15" s="98">
        <v>0.95</v>
      </c>
      <c r="D15" s="56">
        <v>14.98391555624624</v>
      </c>
      <c r="E15" s="56" t="s">
        <v>201</v>
      </c>
      <c r="F15" s="98">
        <v>1</v>
      </c>
      <c r="G15" s="98">
        <v>1</v>
      </c>
    </row>
    <row r="16" spans="1:7" ht="15.75" customHeight="1" x14ac:dyDescent="0.2">
      <c r="A16" s="5" t="s">
        <v>182</v>
      </c>
      <c r="B16" s="45">
        <v>0</v>
      </c>
      <c r="C16" s="98">
        <v>0.95</v>
      </c>
      <c r="D16" s="56">
        <v>0.18651362650506129</v>
      </c>
      <c r="E16" s="56" t="s">
        <v>201</v>
      </c>
      <c r="F16" s="98">
        <v>1</v>
      </c>
      <c r="G16" s="98">
        <v>1</v>
      </c>
    </row>
    <row r="17" spans="1:7" ht="15.75" customHeight="1" x14ac:dyDescent="0.2">
      <c r="A17" s="5" t="s">
        <v>183</v>
      </c>
      <c r="B17" s="98">
        <v>0.19288369999999999</v>
      </c>
      <c r="C17" s="98">
        <v>0.95</v>
      </c>
      <c r="D17" s="56">
        <v>0.1369044839662158</v>
      </c>
      <c r="E17" s="56" t="s">
        <v>201</v>
      </c>
      <c r="F17" s="98">
        <v>1</v>
      </c>
      <c r="G17" s="98">
        <v>1</v>
      </c>
    </row>
    <row r="18" spans="1:7" ht="15.95" customHeight="1" x14ac:dyDescent="0.2">
      <c r="A18" s="5" t="s">
        <v>157</v>
      </c>
      <c r="B18" s="98">
        <v>0.76</v>
      </c>
      <c r="C18" s="98">
        <v>0.95</v>
      </c>
      <c r="D18" s="56">
        <v>0.66496463640733372</v>
      </c>
      <c r="E18" s="56" t="s">
        <v>201</v>
      </c>
      <c r="F18" s="98">
        <v>1</v>
      </c>
      <c r="G18" s="98">
        <v>1</v>
      </c>
    </row>
    <row r="19" spans="1:7" ht="15.75" customHeight="1" x14ac:dyDescent="0.2">
      <c r="A19" s="5" t="s">
        <v>158</v>
      </c>
      <c r="B19" s="98">
        <v>0</v>
      </c>
      <c r="C19" s="98">
        <v>0.95</v>
      </c>
      <c r="D19" s="56">
        <v>0.66496463640733372</v>
      </c>
      <c r="E19" s="56" t="s">
        <v>201</v>
      </c>
      <c r="F19" s="98">
        <v>1</v>
      </c>
      <c r="G19" s="98">
        <v>1</v>
      </c>
    </row>
    <row r="20" spans="1:7" ht="15.75" customHeight="1" x14ac:dyDescent="0.2">
      <c r="A20" s="5" t="s">
        <v>159</v>
      </c>
      <c r="B20" s="98">
        <v>0</v>
      </c>
      <c r="C20" s="98">
        <v>0.95</v>
      </c>
      <c r="D20" s="56">
        <v>99.99</v>
      </c>
      <c r="E20" s="56" t="s">
        <v>201</v>
      </c>
      <c r="F20" s="98">
        <v>1</v>
      </c>
      <c r="G20" s="98">
        <v>1</v>
      </c>
    </row>
    <row r="21" spans="1:7" ht="15.75" customHeight="1" x14ac:dyDescent="0.2">
      <c r="A21" s="5" t="s">
        <v>184</v>
      </c>
      <c r="B21" s="45">
        <v>0.1227158</v>
      </c>
      <c r="C21" s="98">
        <v>0.95</v>
      </c>
      <c r="D21" s="56">
        <v>0.31107361314039889</v>
      </c>
      <c r="E21" s="56" t="s">
        <v>201</v>
      </c>
      <c r="F21" s="98">
        <v>1</v>
      </c>
      <c r="G21" s="98">
        <v>1</v>
      </c>
    </row>
    <row r="22" spans="1:7" ht="15.75" customHeight="1" x14ac:dyDescent="0.2">
      <c r="A22" s="5" t="s">
        <v>185</v>
      </c>
      <c r="B22" s="98">
        <v>0</v>
      </c>
      <c r="C22" s="98">
        <v>0.95</v>
      </c>
      <c r="D22" s="56">
        <v>25.501496741923479</v>
      </c>
      <c r="E22" s="56" t="s">
        <v>201</v>
      </c>
      <c r="F22" s="98">
        <v>1</v>
      </c>
      <c r="G22" s="98">
        <v>1</v>
      </c>
    </row>
    <row r="23" spans="1:7" ht="15.75" customHeight="1" x14ac:dyDescent="0.2">
      <c r="A23" s="5" t="s">
        <v>186</v>
      </c>
      <c r="B23" s="98">
        <v>0</v>
      </c>
      <c r="C23" s="98">
        <v>0.95</v>
      </c>
      <c r="D23" s="56">
        <v>4.8905827235809092</v>
      </c>
      <c r="E23" s="56" t="s">
        <v>201</v>
      </c>
      <c r="F23" s="98">
        <v>1</v>
      </c>
      <c r="G23" s="98">
        <v>1</v>
      </c>
    </row>
    <row r="24" spans="1:7" ht="15.75" customHeight="1" x14ac:dyDescent="0.2">
      <c r="A24" s="5" t="s">
        <v>187</v>
      </c>
      <c r="B24" s="45">
        <v>3.10199772082E-2</v>
      </c>
      <c r="C24" s="98">
        <v>0.95</v>
      </c>
      <c r="D24" s="56">
        <v>99.99</v>
      </c>
      <c r="E24" s="56" t="s">
        <v>201</v>
      </c>
      <c r="F24" s="98">
        <v>1</v>
      </c>
      <c r="G24" s="98">
        <v>1</v>
      </c>
    </row>
    <row r="25" spans="1:7" ht="15.75" customHeight="1" x14ac:dyDescent="0.2">
      <c r="A25" s="5" t="s">
        <v>188</v>
      </c>
      <c r="B25" s="98">
        <v>0</v>
      </c>
      <c r="C25" s="98">
        <v>0.95</v>
      </c>
      <c r="D25" s="56">
        <v>99.99</v>
      </c>
      <c r="E25" s="56" t="s">
        <v>201</v>
      </c>
      <c r="F25" s="98">
        <v>1</v>
      </c>
      <c r="G25" s="98">
        <v>1</v>
      </c>
    </row>
    <row r="26" spans="1:7" ht="15.75" customHeight="1" x14ac:dyDescent="0.2">
      <c r="A26" s="5" t="s">
        <v>189</v>
      </c>
      <c r="B26" s="45">
        <v>0</v>
      </c>
      <c r="C26" s="98">
        <v>0.95</v>
      </c>
      <c r="D26" s="56">
        <v>99.99</v>
      </c>
      <c r="E26" s="56" t="s">
        <v>201</v>
      </c>
      <c r="F26" s="98">
        <v>1</v>
      </c>
      <c r="G26" s="98">
        <v>1</v>
      </c>
    </row>
    <row r="27" spans="1:7" ht="15.75" customHeight="1" x14ac:dyDescent="0.2">
      <c r="A27" s="5" t="s">
        <v>190</v>
      </c>
      <c r="B27" s="45">
        <v>3.2403387803371299E-2</v>
      </c>
      <c r="C27" s="98">
        <v>0.95</v>
      </c>
      <c r="D27" s="56">
        <v>21.765226394387359</v>
      </c>
      <c r="E27" s="56" t="s">
        <v>201</v>
      </c>
      <c r="F27" s="98">
        <v>1</v>
      </c>
      <c r="G27" s="98">
        <v>1</v>
      </c>
    </row>
    <row r="28" spans="1:7" ht="15.75" customHeight="1" x14ac:dyDescent="0.2">
      <c r="A28" s="5" t="s">
        <v>191</v>
      </c>
      <c r="B28" s="45">
        <v>0</v>
      </c>
      <c r="C28" s="98">
        <v>0.95</v>
      </c>
      <c r="D28" s="56">
        <v>99.99</v>
      </c>
      <c r="E28" s="56" t="s">
        <v>201</v>
      </c>
      <c r="F28" s="98">
        <v>1</v>
      </c>
      <c r="G28" s="98">
        <v>1</v>
      </c>
    </row>
    <row r="29" spans="1:7" ht="15.75" customHeight="1" x14ac:dyDescent="0.2">
      <c r="A29" s="5" t="s">
        <v>192</v>
      </c>
      <c r="B29" s="45">
        <v>0.113216843085857</v>
      </c>
      <c r="C29" s="98">
        <v>0.95</v>
      </c>
      <c r="D29" s="56">
        <v>56.776245279132063</v>
      </c>
      <c r="E29" s="56" t="s">
        <v>201</v>
      </c>
      <c r="F29" s="98">
        <v>1</v>
      </c>
      <c r="G29" s="98">
        <v>1</v>
      </c>
    </row>
    <row r="30" spans="1:7" ht="15.75" customHeight="1" x14ac:dyDescent="0.2">
      <c r="A30" s="5" t="s">
        <v>205</v>
      </c>
      <c r="B30" s="98">
        <v>0</v>
      </c>
      <c r="C30" s="98">
        <v>0.95</v>
      </c>
      <c r="D30" s="56">
        <v>99</v>
      </c>
      <c r="E30" s="56" t="s">
        <v>201</v>
      </c>
      <c r="F30" s="98">
        <v>1</v>
      </c>
      <c r="G30" s="98">
        <v>1</v>
      </c>
    </row>
    <row r="31" spans="1:7" ht="15.75" customHeight="1" x14ac:dyDescent="0.2">
      <c r="A31" s="5" t="s">
        <v>161</v>
      </c>
      <c r="B31" s="45">
        <v>0</v>
      </c>
      <c r="C31" s="98">
        <v>0.95</v>
      </c>
      <c r="D31" s="56">
        <v>9.3761294689777941</v>
      </c>
      <c r="E31" s="56" t="s">
        <v>201</v>
      </c>
      <c r="F31" s="98">
        <v>1</v>
      </c>
      <c r="G31" s="98">
        <v>1</v>
      </c>
    </row>
    <row r="32" spans="1:7" ht="15.75" customHeight="1" x14ac:dyDescent="0.2">
      <c r="A32" s="5" t="s">
        <v>193</v>
      </c>
      <c r="B32" s="45">
        <v>1.345673084E-2</v>
      </c>
      <c r="C32" s="98">
        <v>0.95</v>
      </c>
      <c r="D32" s="56">
        <v>0.33062969270167181</v>
      </c>
      <c r="E32" s="56" t="s">
        <v>201</v>
      </c>
      <c r="F32" s="98">
        <v>1</v>
      </c>
      <c r="G32" s="98">
        <v>1</v>
      </c>
    </row>
    <row r="33" spans="1:7" ht="15.75" customHeight="1" x14ac:dyDescent="0.2">
      <c r="A33" s="5" t="s">
        <v>194</v>
      </c>
      <c r="B33" s="45">
        <v>0</v>
      </c>
      <c r="C33" s="98">
        <v>0.95</v>
      </c>
      <c r="D33" s="56">
        <v>99.99</v>
      </c>
      <c r="E33" s="56" t="s">
        <v>201</v>
      </c>
      <c r="F33" s="98">
        <v>1</v>
      </c>
      <c r="G33" s="98">
        <v>1</v>
      </c>
    </row>
    <row r="34" spans="1:7" ht="15.75" customHeight="1" x14ac:dyDescent="0.2">
      <c r="A34" s="5" t="s">
        <v>195</v>
      </c>
      <c r="B34" s="45">
        <v>0</v>
      </c>
      <c r="C34" s="98">
        <v>0.95</v>
      </c>
      <c r="D34" s="56">
        <v>99.99</v>
      </c>
      <c r="E34" s="56" t="s">
        <v>201</v>
      </c>
      <c r="F34" s="98">
        <v>1</v>
      </c>
      <c r="G34" s="98">
        <v>1</v>
      </c>
    </row>
    <row r="35" spans="1:7" ht="15.75" customHeight="1" x14ac:dyDescent="0.2">
      <c r="A35" s="5" t="s">
        <v>196</v>
      </c>
      <c r="B35" s="98">
        <v>0</v>
      </c>
      <c r="C35" s="98">
        <v>0.95</v>
      </c>
      <c r="D35" s="56">
        <v>99.99</v>
      </c>
      <c r="E35" s="56" t="s">
        <v>201</v>
      </c>
      <c r="F35" s="98">
        <v>1</v>
      </c>
      <c r="G35" s="98">
        <v>1</v>
      </c>
    </row>
    <row r="36" spans="1:7" ht="15.75" customHeight="1" x14ac:dyDescent="0.2">
      <c r="A36" s="5" t="s">
        <v>197</v>
      </c>
      <c r="B36" s="45">
        <v>0.15741054713725999</v>
      </c>
      <c r="C36" s="98">
        <v>0.95</v>
      </c>
      <c r="D36" s="56">
        <v>99.99</v>
      </c>
      <c r="E36" s="56" t="s">
        <v>201</v>
      </c>
      <c r="F36" s="98">
        <v>1</v>
      </c>
      <c r="G36" s="98">
        <v>1</v>
      </c>
    </row>
    <row r="37" spans="1:7" ht="15.75" customHeight="1" x14ac:dyDescent="0.2">
      <c r="A37" s="5" t="s">
        <v>198</v>
      </c>
      <c r="B37" s="45">
        <v>0.38883210000000001</v>
      </c>
      <c r="C37" s="98">
        <v>0.95</v>
      </c>
      <c r="D37" s="56">
        <v>99.99</v>
      </c>
      <c r="E37" s="56" t="s">
        <v>201</v>
      </c>
      <c r="F37" s="98">
        <v>1</v>
      </c>
      <c r="G37" s="98">
        <v>1</v>
      </c>
    </row>
    <row r="38" spans="1:7" ht="15.75" customHeight="1" x14ac:dyDescent="0.2">
      <c r="A38" s="5" t="s">
        <v>199</v>
      </c>
      <c r="B38" s="45">
        <v>2.774364E-2</v>
      </c>
      <c r="C38" s="98">
        <v>0.95</v>
      </c>
      <c r="D38" s="56">
        <v>5.9681168424615683</v>
      </c>
      <c r="E38" s="56" t="s">
        <v>201</v>
      </c>
      <c r="F38" s="98">
        <v>1</v>
      </c>
      <c r="G38" s="98">
        <v>1</v>
      </c>
    </row>
    <row r="39" spans="1:7" ht="15.75" customHeight="1" x14ac:dyDescent="0.2">
      <c r="A39" s="5" t="s">
        <v>200</v>
      </c>
      <c r="B39" s="45">
        <v>3.2789707354722898E-2</v>
      </c>
      <c r="C39" s="98">
        <v>0.95</v>
      </c>
      <c r="D39" s="56">
        <v>99.99</v>
      </c>
      <c r="E39" s="56" t="s">
        <v>201</v>
      </c>
      <c r="F39" s="98">
        <v>1</v>
      </c>
      <c r="G39" s="98">
        <v>1</v>
      </c>
    </row>
  </sheetData>
  <sheetProtection algorithmName="SHA-512" hashValue="hGoVDGBTSDDBI2AnYuEdkxFT7ieBobCX8RYogxztP8x/2bq0AD2bYL6DcepHZ0lksgh+S1gliaSQow6aNE5U5g==" saltValue="hm2yASzcRv0pwXptDUbud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2578125" defaultRowHeight="12.75" x14ac:dyDescent="0.2"/>
  <cols>
    <col min="1" max="1" width="53" style="5" bestFit="1" customWidth="1"/>
    <col min="2" max="2" width="47.85546875" style="8" customWidth="1"/>
    <col min="3" max="3" width="42.42578125" style="8" customWidth="1"/>
    <col min="4" max="4" width="11.42578125" style="8" customWidth="1"/>
    <col min="5" max="16384" width="11.42578125" style="8"/>
  </cols>
  <sheetData>
    <row r="1" spans="1:3" x14ac:dyDescent="0.2">
      <c r="A1" s="4" t="s">
        <v>160</v>
      </c>
      <c r="B1" s="4" t="s">
        <v>206</v>
      </c>
      <c r="C1" s="4" t="s">
        <v>207</v>
      </c>
    </row>
    <row r="2" spans="1:3" x14ac:dyDescent="0.2">
      <c r="A2" s="57" t="s">
        <v>180</v>
      </c>
      <c r="B2" s="47" t="s">
        <v>190</v>
      </c>
      <c r="C2" s="47"/>
    </row>
    <row r="3" spans="1:3" x14ac:dyDescent="0.2">
      <c r="A3" s="57" t="s">
        <v>181</v>
      </c>
      <c r="B3" s="47" t="s">
        <v>190</v>
      </c>
      <c r="C3" s="47"/>
    </row>
    <row r="4" spans="1:3" x14ac:dyDescent="0.2">
      <c r="A4" s="57" t="s">
        <v>192</v>
      </c>
      <c r="B4" s="47" t="s">
        <v>185</v>
      </c>
      <c r="C4" s="47"/>
    </row>
    <row r="5" spans="1:3" x14ac:dyDescent="0.2">
      <c r="A5" s="57" t="s">
        <v>189</v>
      </c>
      <c r="B5" s="47" t="s">
        <v>185</v>
      </c>
      <c r="C5" s="47"/>
    </row>
    <row r="6" spans="1:3" x14ac:dyDescent="0.2">
      <c r="A6" s="57"/>
      <c r="B6" s="58"/>
      <c r="C6" s="58"/>
    </row>
    <row r="7" spans="1:3" x14ac:dyDescent="0.2">
      <c r="A7" s="57"/>
      <c r="B7" s="58"/>
      <c r="C7" s="58"/>
    </row>
    <row r="8" spans="1:3" x14ac:dyDescent="0.2">
      <c r="A8" s="57"/>
      <c r="B8" s="58"/>
      <c r="C8" s="58"/>
    </row>
    <row r="9" spans="1:3" x14ac:dyDescent="0.2">
      <c r="A9" s="57"/>
      <c r="B9" s="58"/>
      <c r="C9" s="58"/>
    </row>
    <row r="10" spans="1:3" x14ac:dyDescent="0.2">
      <c r="A10" s="57"/>
      <c r="B10" s="58"/>
      <c r="C10" s="58"/>
    </row>
    <row r="11" spans="1:3" x14ac:dyDescent="0.2">
      <c r="A11" s="59"/>
      <c r="B11" s="58"/>
      <c r="C11" s="58"/>
    </row>
    <row r="12" spans="1:3" x14ac:dyDescent="0.2">
      <c r="A12" s="59"/>
      <c r="B12" s="58"/>
      <c r="C12" s="58"/>
    </row>
    <row r="13" spans="1:3" x14ac:dyDescent="0.2">
      <c r="A13" s="59"/>
      <c r="B13" s="58"/>
      <c r="C13" s="58"/>
    </row>
    <row r="14" spans="1:3" x14ac:dyDescent="0.2">
      <c r="A14" s="59"/>
      <c r="B14" s="58"/>
      <c r="C14" s="58"/>
    </row>
    <row r="15" spans="1:3" x14ac:dyDescent="0.2">
      <c r="A15" s="59"/>
      <c r="B15" s="58"/>
      <c r="C15" s="58"/>
    </row>
    <row r="16" spans="1:3" x14ac:dyDescent="0.2">
      <c r="A16" s="59"/>
      <c r="B16" s="58"/>
      <c r="C16" s="58"/>
    </row>
    <row r="17" spans="1:3" x14ac:dyDescent="0.2">
      <c r="A17" s="59"/>
      <c r="B17" s="58"/>
      <c r="C17" s="58"/>
    </row>
    <row r="18" spans="1:3" x14ac:dyDescent="0.2">
      <c r="A18" s="59"/>
      <c r="B18" s="58"/>
      <c r="C18" s="58"/>
    </row>
    <row r="19" spans="1:3" x14ac:dyDescent="0.2">
      <c r="A19" s="57"/>
      <c r="B19" s="58"/>
      <c r="C19" s="58"/>
    </row>
    <row r="20" spans="1:3" x14ac:dyDescent="0.2">
      <c r="A20" s="57"/>
      <c r="B20" s="58"/>
      <c r="C20" s="58"/>
    </row>
  </sheetData>
  <sheetProtection algorithmName="SHA-512" hashValue="nyFUfkdBINMxhzoHj0ihmClULAkyB60Seu0Ia5jNMYpvlnz76Ju08W5ulH4y03qTOfOSF9m0Tdv+8HBTFXQEww==" saltValue="a+rnIY7v0aunKnvyUfTAig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" customWidth="1"/>
    <col min="2" max="2" width="11.42578125" style="8" customWidth="1"/>
    <col min="3" max="16384" width="11.42578125" style="8"/>
  </cols>
  <sheetData>
    <row r="1" spans="1:1" x14ac:dyDescent="0.2">
      <c r="A1" s="4" t="s">
        <v>160</v>
      </c>
    </row>
    <row r="2" spans="1:1" x14ac:dyDescent="0.2">
      <c r="A2" s="33" t="s">
        <v>172</v>
      </c>
    </row>
    <row r="3" spans="1:1" x14ac:dyDescent="0.2">
      <c r="A3" s="33" t="s">
        <v>182</v>
      </c>
    </row>
    <row r="4" spans="1:1" x14ac:dyDescent="0.2">
      <c r="A4" s="33" t="s">
        <v>186</v>
      </c>
    </row>
    <row r="5" spans="1:1" x14ac:dyDescent="0.2">
      <c r="A5" s="33" t="s">
        <v>194</v>
      </c>
    </row>
    <row r="6" spans="1:1" x14ac:dyDescent="0.2">
      <c r="A6" s="33" t="s">
        <v>195</v>
      </c>
    </row>
    <row r="7" spans="1:1" x14ac:dyDescent="0.2">
      <c r="A7" s="33" t="s">
        <v>196</v>
      </c>
    </row>
    <row r="8" spans="1:1" x14ac:dyDescent="0.2">
      <c r="A8" s="33" t="s">
        <v>197</v>
      </c>
    </row>
    <row r="9" spans="1:1" x14ac:dyDescent="0.2">
      <c r="A9" s="33" t="s">
        <v>198</v>
      </c>
    </row>
    <row r="10" spans="1:1" x14ac:dyDescent="0.2">
      <c r="A10" s="33"/>
    </row>
    <row r="11" spans="1:1" x14ac:dyDescent="0.2">
      <c r="A11" s="33"/>
    </row>
    <row r="12" spans="1:1" x14ac:dyDescent="0.2">
      <c r="A12" s="33"/>
    </row>
    <row r="13" spans="1:1" x14ac:dyDescent="0.2">
      <c r="A13" s="33"/>
    </row>
    <row r="14" spans="1:1" x14ac:dyDescent="0.2">
      <c r="A14" s="33"/>
    </row>
    <row r="15" spans="1:1" x14ac:dyDescent="0.2">
      <c r="A15" s="33"/>
    </row>
    <row r="16" spans="1:1" x14ac:dyDescent="0.2">
      <c r="A16" s="33"/>
    </row>
    <row r="17" spans="1:1" x14ac:dyDescent="0.2">
      <c r="A17" s="33"/>
    </row>
    <row r="18" spans="1:1" x14ac:dyDescent="0.2">
      <c r="A18" s="33"/>
    </row>
    <row r="19" spans="1:1" x14ac:dyDescent="0.2">
      <c r="A19" s="33"/>
    </row>
  </sheetData>
  <sheetProtection algorithmName="SHA-512" hashValue="Mi0ICAsusgwdFCJRKGCs90qhdgdMvvp2vvH3myNzGMktL/AX47KWGNh61cfeeVw7WJbJtszKxkHDu7bF37PvBA==" saltValue="O0Sn3hOTSgvUTXl++wfUk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">
      <c r="A2" s="3" t="s">
        <v>87</v>
      </c>
      <c r="B2" s="21">
        <f>'Données pop de l''année de ref'!C51</f>
        <v>2.9</v>
      </c>
      <c r="C2" s="21">
        <f>'Données pop de l''année de ref'!C52</f>
        <v>2.9</v>
      </c>
      <c r="D2" s="21">
        <f>'Données pop de l''année de ref'!C53</f>
        <v>2.9</v>
      </c>
      <c r="E2" s="21">
        <f>'Données pop de l''année de ref'!C54</f>
        <v>2.9</v>
      </c>
      <c r="F2" s="21">
        <f>'Données pop de l''année de ref'!C55</f>
        <v>2.9</v>
      </c>
    </row>
    <row r="3" spans="1:6" ht="15.75" customHeight="1" x14ac:dyDescent="0.2">
      <c r="A3" s="3" t="s">
        <v>209</v>
      </c>
      <c r="B3" s="21">
        <f>frac_mam_1month * 2.6</f>
        <v>0.29120254665613282</v>
      </c>
      <c r="C3" s="21">
        <f>frac_mam_1_5months * 2.6</f>
        <v>0.29120254665613282</v>
      </c>
      <c r="D3" s="21">
        <f>frac_mam_6_11months * 2.6</f>
        <v>0.40556049048900583</v>
      </c>
      <c r="E3" s="21">
        <f>frac_mam_12_23months * 2.6</f>
        <v>0.3329371273517614</v>
      </c>
      <c r="F3" s="21">
        <f>frac_mam_24_59months * 2.6</f>
        <v>0.32151324450969621</v>
      </c>
    </row>
    <row r="4" spans="1:6" ht="15.75" customHeight="1" x14ac:dyDescent="0.2">
      <c r="A4" s="3" t="s">
        <v>208</v>
      </c>
      <c r="B4" s="21">
        <f>frac_sam_1month * 2.6</f>
        <v>0.22625849545001975</v>
      </c>
      <c r="C4" s="21">
        <f>frac_sam_1_5months * 2.6</f>
        <v>0.22625849545001975</v>
      </c>
      <c r="D4" s="21">
        <f>frac_sam_6_11months * 2.6</f>
        <v>0.299175317585469</v>
      </c>
      <c r="E4" s="21">
        <f>frac_sam_12_23months * 2.6</f>
        <v>0.25278518199920652</v>
      </c>
      <c r="F4" s="21">
        <f>frac_sam_24_59months * 2.6</f>
        <v>0.24493354111909882</v>
      </c>
    </row>
  </sheetData>
  <sheetProtection algorithmName="SHA-512" hashValue="JMKy/z9vG7a+jPAWcMLGb0DLF4rdRKp4KWDRd5RagThkVmD2bWRnukNCM/arrCgtdQjY/0QABU6WjM6nD0pNkg==" saltValue="Nn/df+mHBkJYyWqAQXbt+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2">
      <c r="A2" s="4" t="s">
        <v>86</v>
      </c>
      <c r="B2" s="5" t="s">
        <v>170</v>
      </c>
      <c r="C2" s="60">
        <v>0</v>
      </c>
      <c r="D2" s="60">
        <f>food_insecure</f>
        <v>0.42699999999999999</v>
      </c>
      <c r="E2" s="60">
        <f>food_insecure</f>
        <v>0.42699999999999999</v>
      </c>
      <c r="F2" s="60">
        <f>food_insecure</f>
        <v>0.42699999999999999</v>
      </c>
      <c r="G2" s="60">
        <f>food_insecure</f>
        <v>0.42699999999999999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">
      <c r="B3" s="5" t="s">
        <v>171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">
      <c r="B4" s="5" t="s">
        <v>184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">
      <c r="B5" s="5" t="s">
        <v>185</v>
      </c>
      <c r="C5" s="60">
        <v>0</v>
      </c>
      <c r="D5" s="60">
        <v>0</v>
      </c>
      <c r="E5" s="60">
        <f>food_insecure</f>
        <v>0.42699999999999999</v>
      </c>
      <c r="F5" s="60">
        <f>food_insecure</f>
        <v>0.42699999999999999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">
      <c r="B6" s="5" t="s">
        <v>189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">
      <c r="B7" s="9" t="s">
        <v>191</v>
      </c>
      <c r="C7" s="60">
        <f>diarrhoea_1mo*frac_diarrhea_severe</f>
        <v>5.9999999999999984E-2</v>
      </c>
      <c r="D7" s="60">
        <f>diarrhoea_1_5mo*frac_diarrhea_severe</f>
        <v>5.9999999999999984E-2</v>
      </c>
      <c r="E7" s="60">
        <f>diarrhoea_6_11mo*frac_diarrhea_severe</f>
        <v>5.9999999999999984E-2</v>
      </c>
      <c r="F7" s="60">
        <f>diarrhoea_12_23mo*frac_diarrhea_severe</f>
        <v>5.9999999999999984E-2</v>
      </c>
      <c r="G7" s="60">
        <f>diarrhoea_24_59mo*frac_diarrhea_severe</f>
        <v>5.9999999999999984E-2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">
      <c r="B8" s="5" t="s">
        <v>192</v>
      </c>
      <c r="C8" s="60">
        <v>0</v>
      </c>
      <c r="D8" s="60">
        <v>0</v>
      </c>
      <c r="E8" s="60">
        <f>food_insecure</f>
        <v>0.42699999999999999</v>
      </c>
      <c r="F8" s="60">
        <f>food_insecure</f>
        <v>0.42699999999999999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">
      <c r="B9" s="5" t="s">
        <v>205</v>
      </c>
      <c r="C9" s="60">
        <v>0</v>
      </c>
      <c r="D9" s="60">
        <v>0</v>
      </c>
      <c r="E9" s="60">
        <f>food_insecure</f>
        <v>0.42699999999999999</v>
      </c>
      <c r="F9" s="60">
        <f>food_insecure</f>
        <v>0.42699999999999999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">
      <c r="B10" s="5" t="s">
        <v>161</v>
      </c>
      <c r="C10" s="60">
        <v>0</v>
      </c>
      <c r="D10" s="60">
        <f>IF(ISBLANK(comm_deliv), frac_children_health_facility,1)</f>
        <v>0.47599999999999998</v>
      </c>
      <c r="E10" s="60">
        <f>IF(ISBLANK(comm_deliv), frac_children_health_facility,1)</f>
        <v>0.47599999999999998</v>
      </c>
      <c r="F10" s="60">
        <f>IF(ISBLANK(comm_deliv), frac_children_health_facility,1)</f>
        <v>0.47599999999999998</v>
      </c>
      <c r="G10" s="60">
        <f>IF(ISBLANK(comm_deliv), frac_children_health_facility,1)</f>
        <v>0.47599999999999998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">
      <c r="B12" s="9" t="s">
        <v>199</v>
      </c>
      <c r="C12" s="60">
        <f>diarrhoea_1mo*frac_diarrhea_severe</f>
        <v>5.9999999999999984E-2</v>
      </c>
      <c r="D12" s="60">
        <f>diarrhoea_1_5mo*frac_diarrhea_severe</f>
        <v>5.9999999999999984E-2</v>
      </c>
      <c r="E12" s="60">
        <f>diarrhoea_6_11mo*frac_diarrhea_severe</f>
        <v>5.9999999999999984E-2</v>
      </c>
      <c r="F12" s="60">
        <f>diarrhoea_12_23mo*frac_diarrhea_severe</f>
        <v>5.9999999999999984E-2</v>
      </c>
      <c r="G12" s="60">
        <f>diarrhoea_24_59mo*frac_diarrhea_severe</f>
        <v>5.9999999999999984E-2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">
      <c r="B14" s="9"/>
    </row>
    <row r="15" spans="1:15" ht="15.75" customHeight="1" x14ac:dyDescent="0.2">
      <c r="A15" s="4" t="s">
        <v>100</v>
      </c>
      <c r="B15" s="9" t="s">
        <v>168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0.42699999999999999</v>
      </c>
      <c r="I15" s="60">
        <f>food_insecure</f>
        <v>0.42699999999999999</v>
      </c>
      <c r="J15" s="60">
        <f>food_insecure</f>
        <v>0.42699999999999999</v>
      </c>
      <c r="K15" s="60">
        <f>food_insecure</f>
        <v>0.42699999999999999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">
      <c r="A16" s="4"/>
      <c r="B16" s="5" t="s">
        <v>169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">
      <c r="A17" s="4"/>
      <c r="B17" s="5" t="s">
        <v>180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">
      <c r="A18" s="4"/>
      <c r="B18" s="5" t="s">
        <v>181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0.17</v>
      </c>
      <c r="I18" s="60">
        <f>frac_PW_health_facility</f>
        <v>0.17</v>
      </c>
      <c r="J18" s="60">
        <f>frac_PW_health_facility</f>
        <v>0.17</v>
      </c>
      <c r="K18" s="60">
        <f>frac_PW_health_facility</f>
        <v>0.17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">
      <c r="B19" s="9" t="s">
        <v>182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0.39</v>
      </c>
      <c r="I19" s="60">
        <f>frac_malaria_risk</f>
        <v>0.39</v>
      </c>
      <c r="J19" s="60">
        <f>frac_malaria_risk</f>
        <v>0.39</v>
      </c>
      <c r="K19" s="60">
        <f>frac_malaria_risk</f>
        <v>0.39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">
      <c r="B20" s="5" t="s">
        <v>187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">
      <c r="B21" s="5" t="s">
        <v>188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">
      <c r="B22" s="9" t="s">
        <v>190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">
      <c r="B23" s="9"/>
    </row>
    <row r="24" spans="1:15" ht="15.75" customHeight="1" x14ac:dyDescent="0.2">
      <c r="A24" s="4" t="s">
        <v>75</v>
      </c>
      <c r="B24" s="11" t="s">
        <v>172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0.94400000000000006</v>
      </c>
      <c r="M24" s="60">
        <f>famplan_unmet_need</f>
        <v>0.94400000000000006</v>
      </c>
      <c r="N24" s="60">
        <f>famplan_unmet_need</f>
        <v>0.94400000000000006</v>
      </c>
      <c r="O24" s="60">
        <f>famplan_unmet_need</f>
        <v>0.94400000000000006</v>
      </c>
    </row>
    <row r="25" spans="1:15" ht="15.75" customHeight="1" x14ac:dyDescent="0.2">
      <c r="B25" s="11" t="s">
        <v>176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0.55628066465883252</v>
      </c>
      <c r="M25" s="60">
        <f>(1-food_insecure)*(0.49)+food_insecure*(0.7)</f>
        <v>0.57966999999999991</v>
      </c>
      <c r="N25" s="60">
        <f>(1-food_insecure)*(0.49)+food_insecure*(0.7)</f>
        <v>0.57966999999999991</v>
      </c>
      <c r="O25" s="60">
        <f>(1-food_insecure)*(0.49)+food_insecure*(0.7)</f>
        <v>0.57966999999999991</v>
      </c>
    </row>
    <row r="26" spans="1:15" ht="15.75" customHeight="1" x14ac:dyDescent="0.2">
      <c r="B26" s="11" t="s">
        <v>177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0.23840599913949964</v>
      </c>
      <c r="M26" s="60">
        <f>(1-food_insecure)*(0.21)+food_insecure*(0.3)</f>
        <v>0.24842999999999998</v>
      </c>
      <c r="N26" s="60">
        <f>(1-food_insecure)*(0.21)+food_insecure*(0.3)</f>
        <v>0.24842999999999998</v>
      </c>
      <c r="O26" s="60">
        <f>(1-food_insecure)*(0.21)+food_insecure*(0.3)</f>
        <v>0.24842999999999998</v>
      </c>
    </row>
    <row r="27" spans="1:15" ht="15.75" customHeight="1" x14ac:dyDescent="0.2">
      <c r="B27" s="11" t="s">
        <v>178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0.16496393854236599</v>
      </c>
      <c r="M27" s="60">
        <f>(1-food_insecure)*(0.3)</f>
        <v>0.17189999999999997</v>
      </c>
      <c r="N27" s="60">
        <f>(1-food_insecure)*(0.3)</f>
        <v>0.17189999999999997</v>
      </c>
      <c r="O27" s="60">
        <f>(1-food_insecure)*(0.3)</f>
        <v>0.17189999999999997</v>
      </c>
    </row>
    <row r="28" spans="1:15" ht="15.75" customHeight="1" x14ac:dyDescent="0.2">
      <c r="B28" s="11" t="s">
        <v>179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4.0349397659301803E-2</v>
      </c>
      <c r="M28" s="60">
        <v>0</v>
      </c>
      <c r="N28" s="60">
        <v>0</v>
      </c>
      <c r="O28" s="60">
        <v>0</v>
      </c>
    </row>
    <row r="29" spans="1:15" ht="15.75" customHeight="1" x14ac:dyDescent="0.2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">
      <c r="A30" s="4" t="s">
        <v>210</v>
      </c>
      <c r="B30" s="5" t="s">
        <v>173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">
      <c r="B31" s="5" t="s">
        <v>174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">
      <c r="B32" s="5" t="s">
        <v>175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">
      <c r="B33" s="5" t="s">
        <v>183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">
      <c r="B34" s="5" t="s">
        <v>186</v>
      </c>
      <c r="C34" s="60">
        <f t="shared" ref="C34:O34" si="3">frac_malaria_risk</f>
        <v>0.39</v>
      </c>
      <c r="D34" s="60">
        <f t="shared" si="3"/>
        <v>0.39</v>
      </c>
      <c r="E34" s="60">
        <f t="shared" si="3"/>
        <v>0.39</v>
      </c>
      <c r="F34" s="60">
        <f t="shared" si="3"/>
        <v>0.39</v>
      </c>
      <c r="G34" s="60">
        <f t="shared" si="3"/>
        <v>0.39</v>
      </c>
      <c r="H34" s="60">
        <f t="shared" si="3"/>
        <v>0.39</v>
      </c>
      <c r="I34" s="60">
        <f t="shared" si="3"/>
        <v>0.39</v>
      </c>
      <c r="J34" s="60">
        <f t="shared" si="3"/>
        <v>0.39</v>
      </c>
      <c r="K34" s="60">
        <f t="shared" si="3"/>
        <v>0.39</v>
      </c>
      <c r="L34" s="60">
        <f t="shared" si="3"/>
        <v>0.39</v>
      </c>
      <c r="M34" s="60">
        <f t="shared" si="3"/>
        <v>0.39</v>
      </c>
      <c r="N34" s="60">
        <f t="shared" si="3"/>
        <v>0.39</v>
      </c>
      <c r="O34" s="60">
        <f t="shared" si="3"/>
        <v>0.39</v>
      </c>
    </row>
    <row r="35" spans="2:15" ht="15.75" customHeight="1" x14ac:dyDescent="0.2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">
      <c r="B40" s="9"/>
    </row>
  </sheetData>
  <sheetProtection algorithmName="SHA-512" hashValue="HZ/mWINyz6RG+znTWZWKkcPdImhg9yB5znJOGeTM88RXUYg5XUOkbDAhuL9NiWnYB9wV7w0E4D87dURRpvlxHA==" saltValue="uWYOvS8LCE/roxBl7ifaK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8" t="s">
        <v>201</v>
      </c>
    </row>
    <row r="2" spans="1:1" x14ac:dyDescent="0.2">
      <c r="A2" s="8" t="s">
        <v>212</v>
      </c>
    </row>
    <row r="3" spans="1:1" x14ac:dyDescent="0.2">
      <c r="A3" s="8" t="s">
        <v>213</v>
      </c>
    </row>
    <row r="4" spans="1:1" x14ac:dyDescent="0.2">
      <c r="A4" s="8" t="s">
        <v>214</v>
      </c>
    </row>
  </sheetData>
  <sheetProtection algorithmName="SHA-512" hashValue="pHi2oxezrxNeV6K5Ed6FvBydLN9O/vfQRijWup3F/0uvBNPN+amI3SlkIxbh2V3EHp1gOhwG5do/s84UcpGOZw==" saltValue="sSq+8rLcfxbZmb/YqOQtF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" customWidth="1"/>
    <col min="2" max="2" width="12.42578125" style="8" customWidth="1"/>
    <col min="3" max="4" width="11.42578125" style="8" customWidth="1"/>
    <col min="5" max="5" width="17.42578125" style="8" customWidth="1"/>
    <col min="6" max="6" width="11.42578125" style="8" customWidth="1"/>
    <col min="7" max="16384" width="11.42578125" style="8"/>
  </cols>
  <sheetData>
    <row r="1" spans="1:5" x14ac:dyDescent="0.2">
      <c r="A1" s="4" t="s">
        <v>216</v>
      </c>
      <c r="B1" s="4" t="s">
        <v>215</v>
      </c>
      <c r="C1" s="4" t="s">
        <v>8</v>
      </c>
      <c r="D1" s="4" t="s">
        <v>144</v>
      </c>
      <c r="E1" s="4" t="s">
        <v>225</v>
      </c>
    </row>
    <row r="2" spans="1:5" ht="13.9" customHeight="1" x14ac:dyDescent="0.2">
      <c r="A2" s="28" t="s">
        <v>217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9" customHeight="1" x14ac:dyDescent="0.2">
      <c r="A3" s="28" t="s">
        <v>218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9" customHeight="1" x14ac:dyDescent="0.2">
      <c r="A4" s="28" t="s">
        <v>219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9" customHeight="1" x14ac:dyDescent="0.2">
      <c r="A5" s="28" t="s">
        <v>220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9" customHeight="1" x14ac:dyDescent="0.2">
      <c r="A6" s="28" t="s">
        <v>9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9" customHeight="1" x14ac:dyDescent="0.2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9" customHeight="1" x14ac:dyDescent="0.2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9" customHeight="1" x14ac:dyDescent="0.2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9" customHeight="1" x14ac:dyDescent="0.2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EiVADTr1qP+z5GayoHK1clc4jPPMoBLu3g5RcZio6dglV5W9JBJvmJFKMnx9IWlfyvnr7z4aB9ddh2s32dVdMg==" saltValue="iSvbKt1bFtNF2SOlHV4SQ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37" bestFit="1" customWidth="1"/>
    <col min="2" max="2" width="58.85546875" style="37" bestFit="1" customWidth="1"/>
    <col min="3" max="3" width="9.42578125" style="37" bestFit="1" customWidth="1"/>
    <col min="4" max="4" width="11.140625" style="37" bestFit="1" customWidth="1"/>
    <col min="5" max="5" width="12" style="37" bestFit="1" customWidth="1"/>
    <col min="6" max="7" width="13.140625" style="37" bestFit="1" customWidth="1"/>
    <col min="8" max="11" width="15.28515625" style="37" bestFit="1" customWidth="1"/>
    <col min="12" max="15" width="16.85546875" style="37" bestFit="1" customWidth="1"/>
    <col min="16" max="16" width="16.140625" style="37" customWidth="1"/>
    <col min="17" max="16384" width="16.140625" style="37"/>
  </cols>
  <sheetData>
    <row r="1" spans="1:15" ht="15.75" customHeight="1" x14ac:dyDescent="0.25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25">
      <c r="A2" s="4" t="s">
        <v>86</v>
      </c>
      <c r="B2" s="5" t="s">
        <v>170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25">
      <c r="B3" s="5" t="s">
        <v>171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25">
      <c r="B4" s="5" t="s">
        <v>157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25">
      <c r="B5" s="5" t="s">
        <v>158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25">
      <c r="B6" s="5" t="s">
        <v>159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25">
      <c r="B7" s="5" t="s">
        <v>184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25">
      <c r="B8" s="5" t="s">
        <v>185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25">
      <c r="B9" s="5" t="s">
        <v>189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25">
      <c r="B10" s="5" t="s">
        <v>191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25">
      <c r="B11" s="5" t="s">
        <v>192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25">
      <c r="B12" s="5" t="s">
        <v>205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25">
      <c r="B13" s="5" t="s">
        <v>161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2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2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2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2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25">
      <c r="A18" s="4" t="s">
        <v>100</v>
      </c>
      <c r="B18" s="5" t="s">
        <v>168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25">
      <c r="A19" s="4"/>
      <c r="B19" s="5" t="s">
        <v>169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25">
      <c r="B20" s="5" t="s">
        <v>180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25">
      <c r="B21" s="5" t="s">
        <v>181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25">
      <c r="B22" s="62" t="s">
        <v>182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25">
      <c r="B23" s="5" t="s">
        <v>187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25">
      <c r="B24" s="5" t="s">
        <v>188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25">
      <c r="B25" s="5" t="s">
        <v>190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2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149999999999999" customHeight="1" x14ac:dyDescent="0.25">
      <c r="A27" s="4" t="s">
        <v>75</v>
      </c>
      <c r="B27" s="5" t="s">
        <v>172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25">
      <c r="B28" s="11" t="s">
        <v>176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25">
      <c r="A29" s="4"/>
      <c r="B29" s="11" t="s">
        <v>177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25">
      <c r="B30" s="11" t="s">
        <v>178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25">
      <c r="B31" s="11" t="s">
        <v>179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2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25">
      <c r="A33" s="4" t="s">
        <v>210</v>
      </c>
      <c r="B33" s="5" t="s">
        <v>173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5" t="s">
        <v>174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B35" s="5" t="s">
        <v>175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B36" s="5" t="s">
        <v>183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25">
      <c r="B37" s="5" t="s">
        <v>186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2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2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2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n+aJlDk1jbXt2y8rJGYfGNMzHYR7GAZn/+JWHn4n/plCru/yKfZ+4cNh6GqF7xN0PP7QiCkJRNFEdy8klNJyqw==" saltValue="/Uo4WM2Hswo07GsBP/F8Uw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160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">
      <c r="A2" s="5" t="s">
        <v>168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">
      <c r="A3" s="5" t="s">
        <v>169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">
      <c r="A4" s="5" t="s">
        <v>170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">
      <c r="A5" s="5" t="s">
        <v>171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">
      <c r="A6" s="5" t="s">
        <v>172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">
      <c r="A7" s="5" t="s">
        <v>173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">
      <c r="A8" s="5" t="s">
        <v>174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">
      <c r="A9" s="5" t="s">
        <v>175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">
      <c r="A10" s="11" t="s">
        <v>176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">
      <c r="A11" s="11" t="s">
        <v>177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">
      <c r="A12" s="11" t="s">
        <v>178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">
      <c r="A13" s="11" t="s">
        <v>179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">
      <c r="A14" s="5" t="s">
        <v>180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">
      <c r="A15" s="5" t="s">
        <v>181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">
      <c r="A16" s="5" t="s">
        <v>182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">
      <c r="A17" s="5" t="s">
        <v>183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">
      <c r="A18" s="5" t="s">
        <v>157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">
      <c r="A19" s="5" t="s">
        <v>158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">
      <c r="A20" s="5" t="s">
        <v>159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">
      <c r="A21" s="5" t="s">
        <v>184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">
      <c r="A22" s="5" t="s">
        <v>185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">
      <c r="A23" s="5" t="s">
        <v>186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">
      <c r="A24" s="5" t="s">
        <v>187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">
      <c r="A25" s="5" t="s">
        <v>188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">
      <c r="A26" s="5" t="s">
        <v>189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">
      <c r="A27" s="5" t="s">
        <v>190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">
      <c r="A28" s="5" t="s">
        <v>191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">
      <c r="A29" s="5" t="s">
        <v>192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">
      <c r="A30" s="5" t="s">
        <v>205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">
      <c r="A31" s="5" t="s">
        <v>161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">
      <c r="A32" s="5" t="s">
        <v>193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">
      <c r="A33" s="5" t="s">
        <v>194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">
      <c r="A34" s="5" t="s">
        <v>195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">
      <c r="A35" s="5" t="s">
        <v>196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">
      <c r="A36" s="5" t="s">
        <v>197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">
      <c r="A37" s="5" t="s">
        <v>198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">
      <c r="A38" s="5" t="s">
        <v>199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">
      <c r="A39" s="5" t="s">
        <v>200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KJb3TjCe5pFwyF42de4eWZYx5UfnjgqdBO+qLrY2w5trFAgU6MaFbGdEfSc1MfC7Kq4FhZ+opSSE4YUkAB5QvA==" saltValue="RXDz0jXoqEdPQvm5jbyStQ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230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">
      <c r="A2" s="8" t="s">
        <v>109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">
      <c r="A3" s="8" t="s">
        <v>96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">
      <c r="A4" s="8" t="s">
        <v>97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">
      <c r="A5" s="8" t="s">
        <v>98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">
      <c r="A6" s="8" t="s">
        <v>99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">
      <c r="A7" s="8" t="s">
        <v>122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">
      <c r="A8" s="8" t="s">
        <v>123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">
      <c r="A9" s="8" t="s">
        <v>124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">
      <c r="A10" s="8" t="s">
        <v>125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">
      <c r="A11" s="8" t="s">
        <v>69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">
      <c r="A12" s="8" t="s">
        <v>70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">
      <c r="A13" s="8" t="s">
        <v>71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">
      <c r="A14" s="8" t="s">
        <v>72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mqE6mtvq1Mfj1rbXZd5Yg+lHCU+zDkSgmysWsq1ytJS1+eUJGJkN4elVL3EBhJSml7POKivi7AskGHjc2S4q8g==" saltValue="eLc42Fn9SaoaXW4hDvMUX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" customWidth="1"/>
    <col min="2" max="2" width="15" style="8" customWidth="1"/>
    <col min="3" max="3" width="14.7109375" style="8" customWidth="1"/>
    <col min="4" max="4" width="12.7109375" style="8" customWidth="1"/>
    <col min="5" max="16384" width="12.7109375" style="8"/>
  </cols>
  <sheetData>
    <row r="1" spans="1:10" x14ac:dyDescent="0.2">
      <c r="A1" s="4" t="s">
        <v>231</v>
      </c>
      <c r="B1" s="4" t="s">
        <v>152</v>
      </c>
      <c r="C1" s="4" t="s">
        <v>164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10" x14ac:dyDescent="0.2">
      <c r="A2" s="4" t="s">
        <v>232</v>
      </c>
      <c r="B2" s="102" t="s">
        <v>100</v>
      </c>
      <c r="C2" s="8" t="s">
        <v>153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">
      <c r="B3" s="103"/>
      <c r="C3" s="8" t="s">
        <v>154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">
      <c r="B4" s="103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">
      <c r="B5" s="102" t="s">
        <v>109</v>
      </c>
      <c r="C5" s="8" t="s">
        <v>153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">
      <c r="B6" s="103"/>
      <c r="C6" s="8" t="s">
        <v>154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">
      <c r="B7" s="103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">
      <c r="B8" s="102" t="s">
        <v>96</v>
      </c>
      <c r="C8" s="8" t="s">
        <v>153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">
      <c r="B9" s="103"/>
      <c r="C9" s="8" t="s">
        <v>154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">
      <c r="B10" s="103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">
      <c r="B11" s="102" t="s">
        <v>97</v>
      </c>
      <c r="C11" s="8" t="s">
        <v>153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">
      <c r="B12" s="103"/>
      <c r="C12" s="8" t="s">
        <v>154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">
      <c r="B13" s="103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">
      <c r="B14" s="102" t="s">
        <v>98</v>
      </c>
      <c r="C14" s="8" t="s">
        <v>153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">
      <c r="B15" s="103"/>
      <c r="C15" s="8" t="s">
        <v>154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">
      <c r="B16" s="103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">
      <c r="B17" s="65" t="s">
        <v>156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">
      <c r="D18" s="86"/>
      <c r="E18" s="86"/>
      <c r="F18" s="86"/>
      <c r="G18" s="86"/>
      <c r="H18" s="86"/>
    </row>
    <row r="19" spans="1:8" x14ac:dyDescent="0.2">
      <c r="A19" s="4" t="s">
        <v>233</v>
      </c>
      <c r="B19" s="102" t="s">
        <v>100</v>
      </c>
      <c r="C19" s="8" t="s">
        <v>153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">
      <c r="B20" s="103"/>
      <c r="C20" s="8" t="s">
        <v>154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">
      <c r="B21" s="103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">
      <c r="B22" s="102" t="s">
        <v>109</v>
      </c>
      <c r="C22" s="8" t="s">
        <v>153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">
      <c r="B23" s="103"/>
      <c r="C23" s="8" t="s">
        <v>154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">
      <c r="B24" s="103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">
      <c r="B25" s="102" t="s">
        <v>96</v>
      </c>
      <c r="C25" s="8" t="s">
        <v>153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">
      <c r="B26" s="103"/>
      <c r="C26" s="8" t="s">
        <v>154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">
      <c r="B27" s="103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">
      <c r="B28" s="102" t="s">
        <v>97</v>
      </c>
      <c r="C28" s="8" t="s">
        <v>153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">
      <c r="B29" s="103"/>
      <c r="C29" s="8" t="s">
        <v>154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">
      <c r="B30" s="103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">
      <c r="B31" s="102" t="s">
        <v>98</v>
      </c>
      <c r="C31" s="8" t="s">
        <v>153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">
      <c r="B32" s="103"/>
      <c r="C32" s="8" t="s">
        <v>154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">
      <c r="B33" s="103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">
      <c r="B34" s="65" t="s">
        <v>156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">
      <c r="D35" s="86"/>
      <c r="E35" s="86"/>
      <c r="F35" s="86"/>
      <c r="G35" s="86"/>
      <c r="H35" s="86"/>
    </row>
    <row r="36" spans="1:8" x14ac:dyDescent="0.2">
      <c r="A36" s="66" t="s">
        <v>234</v>
      </c>
      <c r="B36" s="102" t="s">
        <v>100</v>
      </c>
      <c r="C36" s="8" t="s">
        <v>153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">
      <c r="B37" s="103"/>
      <c r="C37" s="8" t="s">
        <v>154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">
      <c r="B38" s="103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">
      <c r="B39" s="102" t="s">
        <v>109</v>
      </c>
      <c r="C39" s="8" t="s">
        <v>153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">
      <c r="B40" s="103"/>
      <c r="C40" s="8" t="s">
        <v>154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">
      <c r="B41" s="103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">
      <c r="B42" s="102" t="s">
        <v>96</v>
      </c>
      <c r="C42" s="8" t="s">
        <v>153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">
      <c r="B43" s="103"/>
      <c r="C43" s="8" t="s">
        <v>154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">
      <c r="B44" s="103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">
      <c r="B45" s="102" t="s">
        <v>97</v>
      </c>
      <c r="C45" s="8" t="s">
        <v>153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">
      <c r="B46" s="103"/>
      <c r="C46" s="8" t="s">
        <v>154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">
      <c r="B47" s="103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">
      <c r="B48" s="102" t="s">
        <v>98</v>
      </c>
      <c r="C48" s="8" t="s">
        <v>153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">
      <c r="B49" s="103"/>
      <c r="C49" s="8" t="s">
        <v>154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">
      <c r="B50" s="103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">
      <c r="B51" s="65" t="s">
        <v>156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">
      <c r="A54" s="4" t="s">
        <v>231</v>
      </c>
      <c r="B54" s="4" t="s">
        <v>152</v>
      </c>
      <c r="C54" s="4" t="s">
        <v>164</v>
      </c>
      <c r="D54" s="4" t="s">
        <v>109</v>
      </c>
      <c r="E54" s="4" t="s">
        <v>96</v>
      </c>
      <c r="F54" s="4" t="s">
        <v>97</v>
      </c>
      <c r="G54" s="4" t="s">
        <v>98</v>
      </c>
      <c r="H54" s="4" t="s">
        <v>99</v>
      </c>
    </row>
    <row r="55" spans="1:8" x14ac:dyDescent="0.2">
      <c r="A55" s="4" t="s">
        <v>236</v>
      </c>
      <c r="B55" s="102" t="s">
        <v>100</v>
      </c>
      <c r="C55" s="8" t="s">
        <v>153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">
      <c r="B56" s="103"/>
      <c r="C56" s="8" t="s">
        <v>154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">
      <c r="B57" s="103"/>
      <c r="C57" s="8" t="s">
        <v>155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">
      <c r="B58" s="102" t="s">
        <v>109</v>
      </c>
      <c r="C58" s="8" t="s">
        <v>153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">
      <c r="B59" s="103"/>
      <c r="C59" s="8" t="s">
        <v>154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">
      <c r="B60" s="103"/>
      <c r="C60" s="8" t="s">
        <v>155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">
      <c r="B61" s="102" t="s">
        <v>96</v>
      </c>
      <c r="C61" s="8" t="s">
        <v>153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">
      <c r="B62" s="103"/>
      <c r="C62" s="8" t="s">
        <v>154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">
      <c r="B63" s="103"/>
      <c r="C63" s="8" t="s">
        <v>155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">
      <c r="B64" s="102" t="s">
        <v>97</v>
      </c>
      <c r="C64" s="8" t="s">
        <v>153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">
      <c r="B65" s="103"/>
      <c r="C65" s="8" t="s">
        <v>154</v>
      </c>
      <c r="D65" s="88">
        <f t="shared" ref="D65:H70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">
      <c r="B66" s="103"/>
      <c r="C66" s="8" t="s">
        <v>155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">
      <c r="B67" s="102" t="s">
        <v>98</v>
      </c>
      <c r="C67" s="8" t="s">
        <v>153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">
      <c r="B68" s="103"/>
      <c r="C68" s="8" t="s">
        <v>154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">
      <c r="B69" s="103"/>
      <c r="C69" s="8" t="s">
        <v>155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">
      <c r="B70" s="65" t="s">
        <v>156</v>
      </c>
      <c r="C70" s="8" t="s">
        <v>155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">
      <c r="D71" s="86"/>
      <c r="E71" s="86"/>
      <c r="F71" s="86"/>
      <c r="G71" s="86"/>
      <c r="H71" s="86"/>
    </row>
    <row r="72" spans="1:8" x14ac:dyDescent="0.2">
      <c r="A72" s="4" t="s">
        <v>237</v>
      </c>
      <c r="B72" s="102" t="s">
        <v>100</v>
      </c>
      <c r="C72" s="8" t="s">
        <v>153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">
      <c r="B73" s="103"/>
      <c r="C73" s="8" t="s">
        <v>154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">
      <c r="B74" s="103"/>
      <c r="C74" s="8" t="s">
        <v>155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">
      <c r="B75" s="102" t="s">
        <v>109</v>
      </c>
      <c r="C75" s="8" t="s">
        <v>153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">
      <c r="B76" s="103"/>
      <c r="C76" s="8" t="s">
        <v>154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">
      <c r="B77" s="103"/>
      <c r="C77" s="8" t="s">
        <v>155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">
      <c r="B78" s="102" t="s">
        <v>96</v>
      </c>
      <c r="C78" s="8" t="s">
        <v>153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">
      <c r="B79" s="103"/>
      <c r="C79" s="8" t="s">
        <v>154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">
      <c r="B80" s="103"/>
      <c r="C80" s="8" t="s">
        <v>155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">
      <c r="B81" s="102" t="s">
        <v>97</v>
      </c>
      <c r="C81" s="8" t="s">
        <v>153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">
      <c r="B82" s="103"/>
      <c r="C82" s="8" t="s">
        <v>154</v>
      </c>
      <c r="D82" s="88">
        <f t="shared" ref="D82:H87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">
      <c r="B83" s="103"/>
      <c r="C83" s="8" t="s">
        <v>155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">
      <c r="B84" s="102" t="s">
        <v>98</v>
      </c>
      <c r="C84" s="8" t="s">
        <v>153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">
      <c r="B85" s="103"/>
      <c r="C85" s="8" t="s">
        <v>154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">
      <c r="B86" s="103"/>
      <c r="C86" s="8" t="s">
        <v>155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">
      <c r="B87" s="65" t="s">
        <v>156</v>
      </c>
      <c r="C87" s="8" t="s">
        <v>155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">
      <c r="D88" s="86"/>
      <c r="E88" s="86"/>
      <c r="F88" s="86"/>
      <c r="G88" s="86"/>
      <c r="H88" s="86"/>
    </row>
    <row r="89" spans="1:8" x14ac:dyDescent="0.2">
      <c r="A89" s="66" t="s">
        <v>238</v>
      </c>
      <c r="B89" s="102" t="s">
        <v>100</v>
      </c>
      <c r="C89" s="8" t="s">
        <v>153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">
      <c r="B90" s="103"/>
      <c r="C90" s="8" t="s">
        <v>154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">
      <c r="B91" s="103"/>
      <c r="C91" s="8" t="s">
        <v>155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">
      <c r="B92" s="102" t="s">
        <v>109</v>
      </c>
      <c r="C92" s="8" t="s">
        <v>153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">
      <c r="B93" s="103"/>
      <c r="C93" s="8" t="s">
        <v>154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">
      <c r="B94" s="103"/>
      <c r="C94" s="8" t="s">
        <v>155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">
      <c r="B95" s="102" t="s">
        <v>96</v>
      </c>
      <c r="C95" s="8" t="s">
        <v>153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">
      <c r="B96" s="103"/>
      <c r="C96" s="8" t="s">
        <v>154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">
      <c r="B97" s="103"/>
      <c r="C97" s="8" t="s">
        <v>155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">
      <c r="B98" s="102" t="s">
        <v>97</v>
      </c>
      <c r="C98" s="8" t="s">
        <v>153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">
      <c r="B99" s="103"/>
      <c r="C99" s="8" t="s">
        <v>154</v>
      </c>
      <c r="D99" s="88">
        <f t="shared" ref="D99:H104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">
      <c r="B100" s="103"/>
      <c r="C100" s="8" t="s">
        <v>155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">
      <c r="B101" s="102" t="s">
        <v>98</v>
      </c>
      <c r="C101" s="8" t="s">
        <v>153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">
      <c r="B102" s="103"/>
      <c r="C102" s="8" t="s">
        <v>154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">
      <c r="B103" s="103"/>
      <c r="C103" s="8" t="s">
        <v>155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">
      <c r="B104" s="65" t="s">
        <v>156</v>
      </c>
      <c r="C104" s="8" t="s">
        <v>155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x14ac:dyDescent="0.2">
      <c r="A107" s="4" t="s">
        <v>231</v>
      </c>
      <c r="B107" s="4" t="s">
        <v>152</v>
      </c>
      <c r="C107" s="4" t="s">
        <v>164</v>
      </c>
      <c r="D107" s="4" t="s">
        <v>109</v>
      </c>
      <c r="E107" s="4" t="s">
        <v>96</v>
      </c>
      <c r="F107" s="4" t="s">
        <v>97</v>
      </c>
      <c r="G107" s="4" t="s">
        <v>98</v>
      </c>
      <c r="H107" s="4" t="s">
        <v>99</v>
      </c>
    </row>
    <row r="108" spans="1:8" x14ac:dyDescent="0.2">
      <c r="A108" s="4" t="s">
        <v>240</v>
      </c>
      <c r="B108" s="102" t="s">
        <v>100</v>
      </c>
      <c r="C108" s="8" t="s">
        <v>153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">
      <c r="B109" s="103"/>
      <c r="C109" s="8" t="s">
        <v>154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">
      <c r="B110" s="103"/>
      <c r="C110" s="8" t="s">
        <v>155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">
      <c r="B111" s="102" t="s">
        <v>109</v>
      </c>
      <c r="C111" s="8" t="s">
        <v>153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">
      <c r="B112" s="103"/>
      <c r="C112" s="8" t="s">
        <v>154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">
      <c r="B113" s="103"/>
      <c r="C113" s="8" t="s">
        <v>155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">
      <c r="B114" s="102" t="s">
        <v>96</v>
      </c>
      <c r="C114" s="8" t="s">
        <v>153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">
      <c r="B115" s="103"/>
      <c r="C115" s="8" t="s">
        <v>154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">
      <c r="B116" s="103"/>
      <c r="C116" s="8" t="s">
        <v>155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">
      <c r="B117" s="102" t="s">
        <v>97</v>
      </c>
      <c r="C117" s="8" t="s">
        <v>153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">
      <c r="B118" s="103"/>
      <c r="C118" s="8" t="s">
        <v>154</v>
      </c>
      <c r="D118" s="88">
        <f t="shared" ref="D118:H123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">
      <c r="B119" s="103"/>
      <c r="C119" s="8" t="s">
        <v>155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">
      <c r="B120" s="102" t="s">
        <v>98</v>
      </c>
      <c r="C120" s="8" t="s">
        <v>153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">
      <c r="B121" s="103"/>
      <c r="C121" s="8" t="s">
        <v>154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">
      <c r="B122" s="103"/>
      <c r="C122" s="8" t="s">
        <v>155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">
      <c r="B123" s="65" t="s">
        <v>156</v>
      </c>
      <c r="C123" s="8" t="s">
        <v>155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">
      <c r="D124" s="86"/>
      <c r="E124" s="86"/>
      <c r="F124" s="86"/>
      <c r="G124" s="86"/>
      <c r="H124" s="86"/>
    </row>
    <row r="125" spans="1:8" x14ac:dyDescent="0.2">
      <c r="A125" s="4" t="s">
        <v>241</v>
      </c>
      <c r="B125" s="102" t="s">
        <v>100</v>
      </c>
      <c r="C125" s="8" t="s">
        <v>153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">
      <c r="B126" s="103"/>
      <c r="C126" s="8" t="s">
        <v>154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">
      <c r="B127" s="103"/>
      <c r="C127" s="8" t="s">
        <v>155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">
      <c r="B128" s="102" t="s">
        <v>109</v>
      </c>
      <c r="C128" s="8" t="s">
        <v>153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">
      <c r="B129" s="103"/>
      <c r="C129" s="8" t="s">
        <v>154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">
      <c r="B130" s="103"/>
      <c r="C130" s="8" t="s">
        <v>155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">
      <c r="B131" s="102" t="s">
        <v>96</v>
      </c>
      <c r="C131" s="8" t="s">
        <v>153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">
      <c r="B132" s="103"/>
      <c r="C132" s="8" t="s">
        <v>154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">
      <c r="B133" s="103"/>
      <c r="C133" s="8" t="s">
        <v>155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">
      <c r="B134" s="102" t="s">
        <v>97</v>
      </c>
      <c r="C134" s="8" t="s">
        <v>153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">
      <c r="B135" s="103"/>
      <c r="C135" s="8" t="s">
        <v>154</v>
      </c>
      <c r="D135" s="88">
        <f t="shared" ref="D135:H140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">
      <c r="B136" s="103"/>
      <c r="C136" s="8" t="s">
        <v>155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">
      <c r="B137" s="102" t="s">
        <v>98</v>
      </c>
      <c r="C137" s="8" t="s">
        <v>153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">
      <c r="B138" s="103"/>
      <c r="C138" s="8" t="s">
        <v>154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">
      <c r="B139" s="103"/>
      <c r="C139" s="8" t="s">
        <v>155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">
      <c r="B140" s="65" t="s">
        <v>156</v>
      </c>
      <c r="C140" s="8" t="s">
        <v>155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">
      <c r="D141" s="86"/>
      <c r="E141" s="86"/>
      <c r="F141" s="86"/>
      <c r="G141" s="86"/>
      <c r="H141" s="86"/>
    </row>
    <row r="142" spans="1:8" x14ac:dyDescent="0.2">
      <c r="A142" s="66" t="s">
        <v>242</v>
      </c>
      <c r="B142" s="102" t="s">
        <v>100</v>
      </c>
      <c r="C142" s="8" t="s">
        <v>153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">
      <c r="B143" s="103"/>
      <c r="C143" s="8" t="s">
        <v>154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">
      <c r="B144" s="103"/>
      <c r="C144" s="8" t="s">
        <v>155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">
      <c r="B145" s="102" t="s">
        <v>109</v>
      </c>
      <c r="C145" s="8" t="s">
        <v>153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">
      <c r="B146" s="103"/>
      <c r="C146" s="8" t="s">
        <v>154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">
      <c r="B147" s="103"/>
      <c r="C147" s="8" t="s">
        <v>155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">
      <c r="B148" s="102" t="s">
        <v>96</v>
      </c>
      <c r="C148" s="8" t="s">
        <v>153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">
      <c r="B149" s="103"/>
      <c r="C149" s="8" t="s">
        <v>154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">
      <c r="B150" s="103"/>
      <c r="C150" s="8" t="s">
        <v>155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">
      <c r="B151" s="102" t="s">
        <v>97</v>
      </c>
      <c r="C151" s="8" t="s">
        <v>153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">
      <c r="B152" s="103"/>
      <c r="C152" s="8" t="s">
        <v>154</v>
      </c>
      <c r="D152" s="88">
        <f t="shared" ref="D152:H157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">
      <c r="B153" s="103"/>
      <c r="C153" s="8" t="s">
        <v>155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">
      <c r="B154" s="102" t="s">
        <v>98</v>
      </c>
      <c r="C154" s="8" t="s">
        <v>153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">
      <c r="B155" s="103"/>
      <c r="C155" s="8" t="s">
        <v>154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">
      <c r="B156" s="103"/>
      <c r="C156" s="8" t="s">
        <v>155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">
      <c r="B157" s="65" t="s">
        <v>156</v>
      </c>
      <c r="C157" s="8" t="s">
        <v>155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E6I2vAtNzNdr7UeDCRe+bepcXe8nl9wAWyzvWkWcELZSbWCInK4qd+8V1Bsofur4GfwUP1gi4K1nt8xgNXKSAw==" saltValue="IWV+vHoER1audDeC0OB0KQ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" customWidth="1"/>
    <col min="2" max="2" width="34.140625" style="8" customWidth="1"/>
    <col min="3" max="3" width="11.28515625" style="8" bestFit="1" customWidth="1"/>
    <col min="4" max="4" width="11.85546875" style="8" customWidth="1"/>
    <col min="5" max="6" width="15" style="8" customWidth="1"/>
    <col min="7" max="7" width="16.140625" style="8" customWidth="1"/>
    <col min="8" max="16384" width="16.140625" style="8"/>
  </cols>
  <sheetData>
    <row r="1" spans="1:6" s="68" customFormat="1" ht="18.75" customHeight="1" x14ac:dyDescent="0.2">
      <c r="A1" s="67" t="s">
        <v>243</v>
      </c>
    </row>
    <row r="2" spans="1:6" ht="15.75" customHeight="1" x14ac:dyDescent="0.2">
      <c r="B2" s="69"/>
      <c r="C2" s="26" t="s">
        <v>54</v>
      </c>
      <c r="D2" s="70" t="s">
        <v>53</v>
      </c>
      <c r="E2" s="70" t="s">
        <v>52</v>
      </c>
      <c r="F2" s="70" t="s">
        <v>51</v>
      </c>
    </row>
    <row r="3" spans="1:6" ht="15.75" customHeight="1" x14ac:dyDescent="0.2">
      <c r="A3" s="4" t="s">
        <v>244</v>
      </c>
      <c r="B3" s="14"/>
      <c r="C3" s="71"/>
      <c r="D3" s="72"/>
      <c r="E3" s="72"/>
      <c r="F3" s="72"/>
    </row>
    <row r="4" spans="1:6" ht="15.75" customHeight="1" x14ac:dyDescent="0.2">
      <c r="B4" s="5" t="s">
        <v>37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">
      <c r="B5" s="5" t="s">
        <v>38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">
      <c r="B6" s="5" t="s">
        <v>39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">
      <c r="B7" s="5" t="s">
        <v>40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C8" s="73"/>
      <c r="D8" s="64"/>
      <c r="E8" s="64"/>
      <c r="F8" s="64"/>
    </row>
    <row r="9" spans="1:6" ht="15.75" customHeight="1" x14ac:dyDescent="0.2">
      <c r="A9" s="4" t="s">
        <v>249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">
      <c r="C10" s="73"/>
      <c r="D10" s="64"/>
      <c r="E10" s="64"/>
      <c r="F10" s="64"/>
    </row>
    <row r="11" spans="1:6" s="68" customFormat="1" ht="15" customHeight="1" x14ac:dyDescent="0.2">
      <c r="A11" s="67" t="s">
        <v>245</v>
      </c>
      <c r="C11" s="74"/>
      <c r="D11" s="75"/>
      <c r="E11" s="75"/>
      <c r="F11" s="75"/>
    </row>
    <row r="12" spans="1:6" ht="15.75" customHeight="1" x14ac:dyDescent="0.2">
      <c r="A12" s="4" t="s">
        <v>246</v>
      </c>
      <c r="C12" s="73"/>
      <c r="D12" s="64"/>
      <c r="E12" s="64"/>
      <c r="F12" s="64"/>
    </row>
    <row r="13" spans="1:6" ht="15.75" customHeight="1" x14ac:dyDescent="0.2">
      <c r="B13" s="11" t="s">
        <v>247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">
      <c r="B14" s="11" t="s">
        <v>119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">
      <c r="B15" s="11" t="s">
        <v>120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">
      <c r="A16" s="4"/>
      <c r="B16" s="11"/>
      <c r="C16" s="76"/>
      <c r="D16" s="64"/>
      <c r="E16" s="64"/>
      <c r="F16" s="64"/>
    </row>
    <row r="17" spans="1:6" ht="15.75" customHeight="1" x14ac:dyDescent="0.2">
      <c r="A17" s="4" t="s">
        <v>248</v>
      </c>
      <c r="B17" s="14"/>
      <c r="C17" s="77"/>
      <c r="D17" s="78"/>
      <c r="E17" s="78"/>
      <c r="F17" s="78"/>
    </row>
    <row r="18" spans="1:6" ht="15.75" customHeight="1" x14ac:dyDescent="0.2">
      <c r="B18" s="5" t="s">
        <v>78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">
      <c r="B19" s="5" t="s">
        <v>79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">
      <c r="B20" s="5" t="s">
        <v>80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">
      <c r="B21" s="5" t="s">
        <v>81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">
      <c r="B22" s="5" t="s">
        <v>82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">
      <c r="B23" s="5" t="s">
        <v>83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">
      <c r="B24" s="5" t="s">
        <v>84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">
      <c r="B25" s="5" t="s">
        <v>85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">
      <c r="B26" s="11"/>
    </row>
    <row r="27" spans="1:6" ht="15.75" customHeight="1" x14ac:dyDescent="0.2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">
      <c r="A28" s="67" t="s">
        <v>243</v>
      </c>
    </row>
    <row r="29" spans="1:6" ht="15.75" customHeight="1" x14ac:dyDescent="0.2">
      <c r="B29" s="69"/>
      <c r="C29" s="26" t="s">
        <v>54</v>
      </c>
      <c r="D29" s="70" t="s">
        <v>53</v>
      </c>
      <c r="E29" s="70" t="s">
        <v>52</v>
      </c>
      <c r="F29" s="70" t="s">
        <v>51</v>
      </c>
    </row>
    <row r="30" spans="1:6" ht="15.75" customHeight="1" x14ac:dyDescent="0.2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">
      <c r="B31" s="5" t="s">
        <v>37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">
      <c r="B32" s="5" t="s">
        <v>38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">
      <c r="B33" s="5" t="s">
        <v>39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">
      <c r="B34" s="5" t="s">
        <v>40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">
      <c r="C35" s="73"/>
      <c r="D35" s="64"/>
      <c r="E35" s="64"/>
      <c r="F35" s="64"/>
    </row>
    <row r="36" spans="1:6" ht="15.75" customHeight="1" x14ac:dyDescent="0.2">
      <c r="A36" s="4" t="s">
        <v>262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">
      <c r="A38" s="67" t="s">
        <v>245</v>
      </c>
      <c r="B38" s="68"/>
      <c r="C38" s="74"/>
      <c r="D38" s="75"/>
      <c r="E38" s="75"/>
      <c r="F38" s="75"/>
    </row>
    <row r="39" spans="1:6" ht="15.75" customHeight="1" x14ac:dyDescent="0.2">
      <c r="A39" s="4" t="s">
        <v>251</v>
      </c>
      <c r="C39" s="73"/>
      <c r="D39" s="64"/>
      <c r="E39" s="64"/>
      <c r="F39" s="64"/>
    </row>
    <row r="40" spans="1:6" ht="15.75" customHeight="1" x14ac:dyDescent="0.2">
      <c r="B40" s="11" t="s">
        <v>256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">
      <c r="B41" s="11" t="s">
        <v>257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">
      <c r="B42" s="11" t="s">
        <v>258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">
      <c r="A43" s="4"/>
      <c r="B43" s="11"/>
      <c r="C43" s="76"/>
      <c r="D43" s="64"/>
      <c r="E43" s="64"/>
      <c r="F43" s="64"/>
    </row>
    <row r="44" spans="1:6" ht="15.75" customHeight="1" x14ac:dyDescent="0.2">
      <c r="A44" s="4" t="s">
        <v>252</v>
      </c>
      <c r="B44" s="14"/>
      <c r="C44" s="77"/>
      <c r="D44" s="78"/>
      <c r="E44" s="78"/>
      <c r="F44" s="78"/>
    </row>
    <row r="45" spans="1:6" ht="15.75" customHeight="1" x14ac:dyDescent="0.2">
      <c r="B45" s="5" t="s">
        <v>78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">
      <c r="B46" s="5" t="s">
        <v>79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">
      <c r="B47" s="5" t="s">
        <v>80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">
      <c r="B48" s="5" t="s">
        <v>81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">
      <c r="B49" s="5" t="s">
        <v>82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">
      <c r="B50" s="5" t="s">
        <v>83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">
      <c r="B51" s="5" t="s">
        <v>84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">
      <c r="B52" s="5" t="s">
        <v>85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2">
      <c r="A55" s="67" t="s">
        <v>243</v>
      </c>
    </row>
    <row r="56" spans="1:6" ht="15.75" customHeight="1" x14ac:dyDescent="0.2">
      <c r="B56" s="69"/>
      <c r="C56" s="26" t="s">
        <v>54</v>
      </c>
      <c r="D56" s="70" t="s">
        <v>53</v>
      </c>
      <c r="E56" s="70" t="s">
        <v>52</v>
      </c>
      <c r="F56" s="70" t="s">
        <v>51</v>
      </c>
    </row>
    <row r="57" spans="1:6" ht="15.75" customHeight="1" x14ac:dyDescent="0.2">
      <c r="A57" s="4" t="s">
        <v>253</v>
      </c>
      <c r="B57" s="14"/>
      <c r="C57" s="71"/>
      <c r="D57" s="72"/>
      <c r="E57" s="72"/>
      <c r="F57" s="72"/>
    </row>
    <row r="58" spans="1:6" ht="15.75" customHeight="1" x14ac:dyDescent="0.2">
      <c r="B58" s="5" t="s">
        <v>37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">
      <c r="B59" s="5" t="s">
        <v>38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">
      <c r="B60" s="5" t="s">
        <v>39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">
      <c r="B61" s="5" t="s">
        <v>40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">
      <c r="C62" s="73"/>
      <c r="D62" s="64"/>
      <c r="E62" s="64"/>
      <c r="F62" s="64"/>
    </row>
    <row r="63" spans="1:6" ht="15.75" customHeight="1" x14ac:dyDescent="0.2">
      <c r="A63" s="4" t="s">
        <v>263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">
      <c r="A65" s="67" t="s">
        <v>245</v>
      </c>
      <c r="B65" s="68"/>
      <c r="C65" s="74"/>
      <c r="D65" s="75"/>
      <c r="E65" s="75"/>
      <c r="F65" s="75"/>
    </row>
    <row r="66" spans="1:6" ht="15.75" customHeight="1" x14ac:dyDescent="0.2">
      <c r="A66" s="4" t="s">
        <v>254</v>
      </c>
      <c r="C66" s="73"/>
      <c r="D66" s="64"/>
      <c r="E66" s="64"/>
      <c r="F66" s="64"/>
    </row>
    <row r="67" spans="1:6" ht="15.75" customHeight="1" x14ac:dyDescent="0.2">
      <c r="B67" s="11" t="s">
        <v>259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">
      <c r="B68" s="11" t="s">
        <v>260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">
      <c r="B69" s="11" t="s">
        <v>261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">
      <c r="A70" s="4"/>
      <c r="B70" s="11"/>
      <c r="C70" s="76"/>
      <c r="D70" s="64"/>
      <c r="E70" s="64"/>
      <c r="F70" s="64"/>
    </row>
    <row r="71" spans="1:6" ht="15.75" customHeight="1" x14ac:dyDescent="0.2">
      <c r="A71" s="4" t="s">
        <v>255</v>
      </c>
      <c r="B71" s="14"/>
      <c r="C71" s="77"/>
      <c r="D71" s="78"/>
      <c r="E71" s="78"/>
      <c r="F71" s="78"/>
    </row>
    <row r="72" spans="1:6" ht="15.75" customHeight="1" x14ac:dyDescent="0.2">
      <c r="B72" s="5" t="s">
        <v>78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">
      <c r="B73" s="5" t="s">
        <v>79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">
      <c r="B74" s="5" t="s">
        <v>80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">
      <c r="B75" s="5" t="s">
        <v>81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">
      <c r="B76" s="5" t="s">
        <v>82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">
      <c r="B77" s="5" t="s">
        <v>83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">
      <c r="B78" s="5" t="s">
        <v>84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">
      <c r="B79" s="5" t="s">
        <v>85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Emu9lscsrPKsy1POz/lBWQFWTj42NvGPHeHodisBd2leWiqxlEUKBrW5YANgvBr4P70Om2bCkzPsOpacDmpy0Q==" saltValue="9A2LTk0v2PyIoujwNSYtU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" customWidth="1"/>
    <col min="2" max="2" width="26.85546875" style="8" customWidth="1"/>
    <col min="3" max="3" width="18.28515625" style="8" customWidth="1"/>
    <col min="4" max="8" width="14.7109375" style="8" customWidth="1"/>
    <col min="9" max="12" width="15.28515625" style="8" bestFit="1" customWidth="1"/>
    <col min="13" max="16" width="16.85546875" style="8" bestFit="1" customWidth="1"/>
    <col min="17" max="17" width="12.7109375" style="8" customWidth="1"/>
    <col min="18" max="16384" width="12.7109375" style="8"/>
  </cols>
  <sheetData>
    <row r="1" spans="1:16" s="68" customFormat="1" x14ac:dyDescent="0.2">
      <c r="A1" s="67" t="s">
        <v>264</v>
      </c>
    </row>
    <row r="2" spans="1:16" x14ac:dyDescent="0.2">
      <c r="A2" s="39" t="s">
        <v>226</v>
      </c>
      <c r="B2" s="1" t="s">
        <v>265</v>
      </c>
      <c r="C2" s="1" t="s">
        <v>266</v>
      </c>
      <c r="D2" s="70" t="s">
        <v>109</v>
      </c>
      <c r="E2" s="70" t="s">
        <v>96</v>
      </c>
      <c r="F2" s="70" t="s">
        <v>97</v>
      </c>
      <c r="G2" s="70" t="s">
        <v>98</v>
      </c>
      <c r="H2" s="70" t="s">
        <v>99</v>
      </c>
      <c r="I2" s="79"/>
      <c r="J2" s="79"/>
      <c r="K2" s="79"/>
      <c r="L2" s="79"/>
      <c r="M2" s="79"/>
      <c r="N2" s="79"/>
      <c r="O2" s="79"/>
      <c r="P2" s="79"/>
    </row>
    <row r="3" spans="1:16" x14ac:dyDescent="0.2">
      <c r="A3" s="4"/>
      <c r="B3" s="8" t="s">
        <v>87</v>
      </c>
      <c r="C3" s="3" t="s">
        <v>10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">
      <c r="C4" s="3" t="s">
        <v>267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">
      <c r="C5" s="3" t="s">
        <v>268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">
      <c r="C6" s="3" t="s">
        <v>269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">
      <c r="B7" s="8" t="s">
        <v>88</v>
      </c>
      <c r="C7" s="3" t="s">
        <v>10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">
      <c r="C8" s="3" t="s">
        <v>267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">
      <c r="C9" s="3" t="s">
        <v>268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">
      <c r="C10" s="3" t="s">
        <v>269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">
      <c r="B11" s="8" t="s">
        <v>90</v>
      </c>
      <c r="C11" s="3" t="s">
        <v>10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">
      <c r="C12" s="3" t="s">
        <v>267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">
      <c r="C13" s="3" t="s">
        <v>268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">
      <c r="C14" s="3" t="s">
        <v>269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">
      <c r="B15" s="8" t="s">
        <v>91</v>
      </c>
      <c r="C15" s="3" t="s">
        <v>10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">
      <c r="C16" s="3" t="s">
        <v>267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">
      <c r="C17" s="3" t="s">
        <v>268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" customHeight="1" x14ac:dyDescent="0.2">
      <c r="C18" s="3" t="s">
        <v>269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">
      <c r="B19" s="8" t="s">
        <v>89</v>
      </c>
      <c r="C19" s="3" t="s">
        <v>10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">
      <c r="C20" s="3" t="s">
        <v>267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">
      <c r="C21" s="3" t="s">
        <v>268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">
      <c r="C22" s="3" t="s">
        <v>269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">
      <c r="B23" s="8" t="s">
        <v>95</v>
      </c>
      <c r="C23" s="3" t="s">
        <v>10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">
      <c r="C24" s="3" t="s">
        <v>267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">
      <c r="C25" s="3" t="s">
        <v>268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">
      <c r="C26" s="3" t="s">
        <v>269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">
      <c r="A28" s="67" t="s">
        <v>278</v>
      </c>
    </row>
    <row r="29" spans="1:16" x14ac:dyDescent="0.2">
      <c r="A29" s="39" t="s">
        <v>279</v>
      </c>
      <c r="B29" s="4" t="s">
        <v>265</v>
      </c>
      <c r="C29" s="4" t="s">
        <v>270</v>
      </c>
      <c r="D29" s="70" t="s">
        <v>109</v>
      </c>
      <c r="E29" s="70" t="s">
        <v>96</v>
      </c>
      <c r="F29" s="70" t="s">
        <v>97</v>
      </c>
      <c r="G29" s="70" t="s">
        <v>98</v>
      </c>
      <c r="H29" s="70" t="s">
        <v>99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">
      <c r="A30" s="4"/>
      <c r="B30" s="8" t="s">
        <v>87</v>
      </c>
      <c r="C30" s="3" t="s">
        <v>10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">
      <c r="C31" s="3" t="s">
        <v>267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">
      <c r="C32" s="3" t="s">
        <v>209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">
      <c r="C33" s="3" t="s">
        <v>208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">
      <c r="B34" s="8" t="s">
        <v>88</v>
      </c>
      <c r="C34" s="3" t="s">
        <v>10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">
      <c r="C35" s="3" t="s">
        <v>267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">
      <c r="C36" s="3" t="s">
        <v>209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">
      <c r="C37" s="3" t="s">
        <v>208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">
      <c r="B38" s="8" t="s">
        <v>90</v>
      </c>
      <c r="C38" s="3" t="s">
        <v>10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">
      <c r="C39" s="3" t="s">
        <v>267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">
      <c r="C40" s="3" t="s">
        <v>209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">
      <c r="C41" s="3" t="s">
        <v>208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">
      <c r="B42" s="8" t="s">
        <v>91</v>
      </c>
      <c r="C42" s="3" t="s">
        <v>10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">
      <c r="C43" s="3" t="s">
        <v>267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">
      <c r="C44" s="3" t="s">
        <v>209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">
      <c r="C45" s="3" t="s">
        <v>208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">
      <c r="B46" s="8" t="s">
        <v>89</v>
      </c>
      <c r="C46" s="3" t="s">
        <v>10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">
      <c r="C47" s="3" t="s">
        <v>267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">
      <c r="C48" s="3" t="s">
        <v>209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">
      <c r="C49" s="3" t="s">
        <v>208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">
      <c r="B50" s="8" t="s">
        <v>95</v>
      </c>
      <c r="C50" s="3" t="s">
        <v>10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">
      <c r="C51" s="3" t="s">
        <v>267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">
      <c r="C52" s="3" t="s">
        <v>209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">
      <c r="C53" s="3" t="s">
        <v>208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">
      <c r="C54" s="3"/>
      <c r="D54" s="3"/>
    </row>
    <row r="55" spans="1:16" s="68" customFormat="1" x14ac:dyDescent="0.2">
      <c r="A55" s="67" t="s">
        <v>271</v>
      </c>
    </row>
    <row r="56" spans="1:16" ht="26.45" customHeight="1" x14ac:dyDescent="0.2">
      <c r="A56" s="39" t="s">
        <v>121</v>
      </c>
      <c r="B56" s="4" t="s">
        <v>265</v>
      </c>
      <c r="C56" s="69" t="s">
        <v>272</v>
      </c>
      <c r="D56" s="70" t="s">
        <v>122</v>
      </c>
      <c r="E56" s="70" t="s">
        <v>123</v>
      </c>
      <c r="F56" s="70" t="s">
        <v>124</v>
      </c>
      <c r="G56" s="70" t="s">
        <v>125</v>
      </c>
      <c r="H56" s="79"/>
      <c r="M56" s="79"/>
      <c r="N56" s="79"/>
      <c r="O56" s="79"/>
      <c r="P56" s="79"/>
    </row>
    <row r="57" spans="1:16" x14ac:dyDescent="0.2">
      <c r="A57" s="4"/>
      <c r="B57" s="8" t="s">
        <v>101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">
      <c r="B59" s="8" t="s">
        <v>102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">
      <c r="B61" s="8" t="s">
        <v>103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">
      <c r="C63" s="3"/>
      <c r="D63" s="3"/>
    </row>
    <row r="64" spans="1:16" s="68" customFormat="1" x14ac:dyDescent="0.2">
      <c r="A64" s="67" t="s">
        <v>275</v>
      </c>
    </row>
    <row r="65" spans="1:16" ht="26.45" customHeight="1" x14ac:dyDescent="0.2">
      <c r="A65" s="39" t="s">
        <v>128</v>
      </c>
      <c r="B65" s="4" t="s">
        <v>265</v>
      </c>
      <c r="C65" s="69" t="s">
        <v>276</v>
      </c>
      <c r="D65" s="70" t="s">
        <v>109</v>
      </c>
      <c r="E65" s="70" t="s">
        <v>96</v>
      </c>
      <c r="F65" s="70" t="s">
        <v>97</v>
      </c>
      <c r="G65" s="70" t="s">
        <v>98</v>
      </c>
      <c r="H65" s="81" t="s">
        <v>99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">
      <c r="A66" s="82"/>
      <c r="B66" s="8" t="s">
        <v>78</v>
      </c>
      <c r="C66" s="3" t="s">
        <v>129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">
      <c r="C67" s="3" t="s">
        <v>130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">
      <c r="C68" s="3" t="s">
        <v>131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">
      <c r="C69" s="3" t="s">
        <v>132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">
      <c r="B70" s="8" t="s">
        <v>79</v>
      </c>
      <c r="C70" s="3" t="s">
        <v>129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">
      <c r="C71" s="3" t="s">
        <v>130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">
      <c r="C72" s="3" t="s">
        <v>131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">
      <c r="C73" s="3" t="s">
        <v>132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">
      <c r="B74" s="8" t="s">
        <v>80</v>
      </c>
      <c r="C74" s="3" t="s">
        <v>129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">
      <c r="C75" s="3" t="s">
        <v>130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">
      <c r="C76" s="3" t="s">
        <v>131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">
      <c r="C77" s="3" t="s">
        <v>132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">
      <c r="B78" s="8" t="s">
        <v>82</v>
      </c>
      <c r="C78" s="3" t="s">
        <v>129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">
      <c r="C79" s="3" t="s">
        <v>130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">
      <c r="C80" s="3" t="s">
        <v>131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">
      <c r="C81" s="3" t="s">
        <v>132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">
      <c r="B82" s="8" t="s">
        <v>87</v>
      </c>
      <c r="C82" s="3" t="s">
        <v>129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">
      <c r="C83" s="3" t="s">
        <v>130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">
      <c r="C84" s="3" t="s">
        <v>131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">
      <c r="C85" s="3" t="s">
        <v>132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">
      <c r="B86" s="8" t="s">
        <v>88</v>
      </c>
      <c r="C86" s="3" t="s">
        <v>129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">
      <c r="C87" s="3" t="s">
        <v>130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">
      <c r="C88" s="3" t="s">
        <v>131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">
      <c r="C89" s="3" t="s">
        <v>132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">
      <c r="B90" s="8" t="s">
        <v>90</v>
      </c>
      <c r="C90" s="3" t="s">
        <v>129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">
      <c r="C91" s="3" t="s">
        <v>130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">
      <c r="C92" s="3" t="s">
        <v>131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">
      <c r="C93" s="3" t="s">
        <v>132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">
      <c r="B94" s="8" t="s">
        <v>89</v>
      </c>
      <c r="C94" s="3" t="s">
        <v>129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">
      <c r="C95" s="3" t="s">
        <v>130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">
      <c r="C96" s="3" t="s">
        <v>131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">
      <c r="C97" s="3" t="s">
        <v>132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">
      <c r="B98" s="8" t="s">
        <v>92</v>
      </c>
      <c r="C98" s="3" t="s">
        <v>129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">
      <c r="C99" s="3" t="s">
        <v>130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">
      <c r="C100" s="3" t="s">
        <v>131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">
      <c r="C101" s="3" t="s">
        <v>132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">
      <c r="A103" s="67" t="s">
        <v>277</v>
      </c>
    </row>
    <row r="104" spans="1:16" ht="26.45" customHeight="1" x14ac:dyDescent="0.2">
      <c r="A104" s="39" t="s">
        <v>87</v>
      </c>
      <c r="B104" s="82" t="s">
        <v>132</v>
      </c>
      <c r="C104" s="69" t="s">
        <v>276</v>
      </c>
      <c r="D104" s="70" t="s">
        <v>109</v>
      </c>
      <c r="E104" s="70" t="s">
        <v>96</v>
      </c>
      <c r="F104" s="70" t="s">
        <v>97</v>
      </c>
      <c r="G104" s="70" t="s">
        <v>98</v>
      </c>
      <c r="H104" s="81" t="s">
        <v>99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">
      <c r="A105" s="4"/>
      <c r="C105" s="3" t="s">
        <v>129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">
      <c r="C106" s="3" t="s">
        <v>130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">
      <c r="C107" s="3" t="s">
        <v>131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">
      <c r="C108" s="3" t="s">
        <v>132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">
      <c r="A110" s="92" t="s">
        <v>235</v>
      </c>
      <c r="H110" s="92"/>
    </row>
    <row r="111" spans="1:16" x14ac:dyDescent="0.2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x14ac:dyDescent="0.2">
      <c r="A112" s="39" t="s">
        <v>226</v>
      </c>
      <c r="B112" s="1" t="s">
        <v>265</v>
      </c>
      <c r="C112" s="1" t="s">
        <v>266</v>
      </c>
      <c r="D112" s="70" t="s">
        <v>109</v>
      </c>
      <c r="E112" s="70" t="s">
        <v>96</v>
      </c>
      <c r="F112" s="70" t="s">
        <v>97</v>
      </c>
      <c r="G112" s="70" t="s">
        <v>98</v>
      </c>
      <c r="H112" s="70" t="s">
        <v>99</v>
      </c>
    </row>
    <row r="113" spans="1:8" x14ac:dyDescent="0.2">
      <c r="A113" s="4"/>
      <c r="B113" s="8" t="s">
        <v>87</v>
      </c>
      <c r="C113" s="3" t="s">
        <v>10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">
      <c r="C114" s="3" t="s">
        <v>267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">
      <c r="C115" s="3" t="s">
        <v>268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">
      <c r="C116" s="3" t="s">
        <v>269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">
      <c r="B117" s="8" t="s">
        <v>88</v>
      </c>
      <c r="C117" s="3" t="s">
        <v>10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">
      <c r="C118" s="3" t="s">
        <v>267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">
      <c r="C119" s="3" t="s">
        <v>268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">
      <c r="C120" s="3" t="s">
        <v>269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">
      <c r="B121" s="8" t="s">
        <v>90</v>
      </c>
      <c r="C121" s="3" t="s">
        <v>10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">
      <c r="C122" s="3" t="s">
        <v>267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">
      <c r="C123" s="3" t="s">
        <v>268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">
      <c r="C124" s="3" t="s">
        <v>269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">
      <c r="B125" s="8" t="s">
        <v>91</v>
      </c>
      <c r="C125" s="3" t="s">
        <v>10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">
      <c r="C126" s="3" t="s">
        <v>267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">
      <c r="C127" s="3" t="s">
        <v>268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">
      <c r="C128" s="3" t="s">
        <v>269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">
      <c r="B129" s="8" t="s">
        <v>89</v>
      </c>
      <c r="C129" s="3" t="s">
        <v>10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">
      <c r="C130" s="3" t="s">
        <v>267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">
      <c r="C131" s="3" t="s">
        <v>268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">
      <c r="C132" s="3" t="s">
        <v>269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">
      <c r="B133" s="8" t="s">
        <v>95</v>
      </c>
      <c r="C133" s="3" t="s">
        <v>10</v>
      </c>
      <c r="D133" s="91">
        <f t="shared" ref="D133:H136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">
      <c r="C134" s="3" t="s">
        <v>267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">
      <c r="C135" s="3" t="s">
        <v>268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">
      <c r="C136" s="3" t="s">
        <v>269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">
      <c r="A138" s="67" t="s">
        <v>278</v>
      </c>
      <c r="B138" s="68"/>
      <c r="C138" s="68"/>
      <c r="D138" s="68"/>
      <c r="E138" s="68"/>
      <c r="F138" s="68"/>
      <c r="G138" s="68"/>
      <c r="H138" s="68"/>
    </row>
    <row r="139" spans="1:8" x14ac:dyDescent="0.2">
      <c r="A139" s="39" t="s">
        <v>279</v>
      </c>
      <c r="B139" s="4" t="s">
        <v>265</v>
      </c>
      <c r="C139" s="4" t="s">
        <v>270</v>
      </c>
      <c r="D139" s="70" t="s">
        <v>109</v>
      </c>
      <c r="E139" s="70" t="s">
        <v>96</v>
      </c>
      <c r="F139" s="70" t="s">
        <v>97</v>
      </c>
      <c r="G139" s="70" t="s">
        <v>98</v>
      </c>
      <c r="H139" s="70" t="s">
        <v>99</v>
      </c>
    </row>
    <row r="140" spans="1:8" x14ac:dyDescent="0.2">
      <c r="A140" s="4"/>
      <c r="B140" s="8" t="s">
        <v>87</v>
      </c>
      <c r="C140" s="3" t="s">
        <v>10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">
      <c r="C141" s="3" t="s">
        <v>267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">
      <c r="C142" s="3" t="s">
        <v>209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">
      <c r="C143" s="3" t="s">
        <v>208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">
      <c r="B144" s="8" t="s">
        <v>88</v>
      </c>
      <c r="C144" s="3" t="s">
        <v>10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">
      <c r="C145" s="3" t="s">
        <v>267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">
      <c r="C146" s="3" t="s">
        <v>209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">
      <c r="C147" s="3" t="s">
        <v>208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">
      <c r="B148" s="8" t="s">
        <v>90</v>
      </c>
      <c r="C148" s="3" t="s">
        <v>10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">
      <c r="C149" s="3" t="s">
        <v>267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">
      <c r="C150" s="3" t="s">
        <v>209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">
      <c r="C151" s="3" t="s">
        <v>208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">
      <c r="B152" s="8" t="s">
        <v>91</v>
      </c>
      <c r="C152" s="3" t="s">
        <v>10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">
      <c r="C153" s="3" t="s">
        <v>267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">
      <c r="C154" s="3" t="s">
        <v>209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">
      <c r="C155" s="3" t="s">
        <v>208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">
      <c r="B156" s="8" t="s">
        <v>89</v>
      </c>
      <c r="C156" s="3" t="s">
        <v>10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">
      <c r="C157" s="3" t="s">
        <v>267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">
      <c r="C158" s="3" t="s">
        <v>209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">
      <c r="C159" s="3" t="s">
        <v>208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">
      <c r="B160" s="8" t="s">
        <v>95</v>
      </c>
      <c r="C160" s="3" t="s">
        <v>10</v>
      </c>
      <c r="D160" s="91">
        <f t="shared" ref="D160:H163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">
      <c r="C161" s="3" t="s">
        <v>267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">
      <c r="C162" s="3" t="s">
        <v>209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">
      <c r="C163" s="3" t="s">
        <v>208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">
      <c r="C164" s="3"/>
      <c r="D164" s="3"/>
    </row>
    <row r="165" spans="1:8" x14ac:dyDescent="0.2">
      <c r="A165" s="67" t="s">
        <v>271</v>
      </c>
      <c r="B165" s="68"/>
      <c r="C165" s="68"/>
      <c r="D165" s="68"/>
      <c r="E165" s="68"/>
      <c r="F165" s="68"/>
      <c r="G165" s="68"/>
      <c r="H165" s="68"/>
    </row>
    <row r="166" spans="1:8" ht="26.45" customHeight="1" x14ac:dyDescent="0.2">
      <c r="A166" s="39" t="s">
        <v>121</v>
      </c>
      <c r="B166" s="4" t="s">
        <v>265</v>
      </c>
      <c r="C166" s="69" t="s">
        <v>272</v>
      </c>
      <c r="D166" s="70" t="s">
        <v>122</v>
      </c>
      <c r="E166" s="70" t="s">
        <v>123</v>
      </c>
      <c r="F166" s="70" t="s">
        <v>124</v>
      </c>
      <c r="G166" s="70" t="s">
        <v>125</v>
      </c>
      <c r="H166" s="79"/>
    </row>
    <row r="167" spans="1:8" x14ac:dyDescent="0.2">
      <c r="A167" s="4"/>
      <c r="B167" s="8" t="s">
        <v>101</v>
      </c>
      <c r="C167" s="3" t="s">
        <v>273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">
      <c r="C168" s="3" t="s">
        <v>274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">
      <c r="B169" s="8" t="s">
        <v>102</v>
      </c>
      <c r="C169" s="3" t="s">
        <v>273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">
      <c r="C170" s="3" t="s">
        <v>274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">
      <c r="B171" s="8" t="s">
        <v>103</v>
      </c>
      <c r="C171" s="3" t="s">
        <v>273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">
      <c r="C172" s="3" t="s">
        <v>274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">
      <c r="C173" s="3"/>
      <c r="D173" s="3"/>
    </row>
    <row r="174" spans="1:8" x14ac:dyDescent="0.2">
      <c r="A174" s="67" t="s">
        <v>275</v>
      </c>
      <c r="B174" s="68"/>
      <c r="C174" s="68"/>
      <c r="D174" s="68"/>
      <c r="E174" s="68"/>
      <c r="F174" s="68"/>
      <c r="G174" s="68"/>
      <c r="H174" s="68"/>
    </row>
    <row r="175" spans="1:8" ht="26.45" customHeight="1" x14ac:dyDescent="0.2">
      <c r="A175" s="39" t="s">
        <v>128</v>
      </c>
      <c r="B175" s="4" t="s">
        <v>265</v>
      </c>
      <c r="C175" s="69" t="s">
        <v>276</v>
      </c>
      <c r="D175" s="70" t="s">
        <v>109</v>
      </c>
      <c r="E175" s="70" t="s">
        <v>96</v>
      </c>
      <c r="F175" s="70" t="s">
        <v>97</v>
      </c>
      <c r="G175" s="70" t="s">
        <v>98</v>
      </c>
      <c r="H175" s="81" t="s">
        <v>99</v>
      </c>
    </row>
    <row r="176" spans="1:8" x14ac:dyDescent="0.2">
      <c r="A176" s="82"/>
      <c r="B176" s="8" t="s">
        <v>78</v>
      </c>
      <c r="C176" s="3" t="s">
        <v>129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">
      <c r="C177" s="3" t="s">
        <v>130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">
      <c r="C178" s="3" t="s">
        <v>131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">
      <c r="C179" s="3" t="s">
        <v>132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">
      <c r="B180" s="8" t="s">
        <v>79</v>
      </c>
      <c r="C180" s="3" t="s">
        <v>129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">
      <c r="C181" s="3" t="s">
        <v>130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">
      <c r="C182" s="3" t="s">
        <v>131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">
      <c r="C183" s="3" t="s">
        <v>132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">
      <c r="B184" s="8" t="s">
        <v>80</v>
      </c>
      <c r="C184" s="3" t="s">
        <v>129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">
      <c r="C185" s="3" t="s">
        <v>130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">
      <c r="C186" s="3" t="s">
        <v>131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">
      <c r="C187" s="3" t="s">
        <v>132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">
      <c r="B188" s="8" t="s">
        <v>82</v>
      </c>
      <c r="C188" s="3" t="s">
        <v>129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">
      <c r="C189" s="3" t="s">
        <v>130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">
      <c r="C190" s="3" t="s">
        <v>131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">
      <c r="C191" s="3" t="s">
        <v>132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">
      <c r="B192" s="8" t="s">
        <v>87</v>
      </c>
      <c r="C192" s="3" t="s">
        <v>129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">
      <c r="C193" s="3" t="s">
        <v>130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">
      <c r="C194" s="3" t="s">
        <v>131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">
      <c r="C195" s="3" t="s">
        <v>132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">
      <c r="B196" s="8" t="s">
        <v>88</v>
      </c>
      <c r="C196" s="3" t="s">
        <v>129</v>
      </c>
      <c r="D196" s="91">
        <f t="shared" ref="D196:G211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">
      <c r="C197" s="3" t="s">
        <v>130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">
      <c r="C198" s="3" t="s">
        <v>131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">
      <c r="C199" s="3" t="s">
        <v>132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">
      <c r="B200" s="8" t="s">
        <v>90</v>
      </c>
      <c r="C200" s="3" t="s">
        <v>129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">
      <c r="C201" s="3" t="s">
        <v>130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">
      <c r="C202" s="3" t="s">
        <v>131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">
      <c r="C203" s="3" t="s">
        <v>132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">
      <c r="B204" s="8" t="s">
        <v>89</v>
      </c>
      <c r="C204" s="3" t="s">
        <v>129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">
      <c r="C205" s="3" t="s">
        <v>130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">
      <c r="C206" s="3" t="s">
        <v>131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">
      <c r="C207" s="3" t="s">
        <v>132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">
      <c r="B208" s="8" t="s">
        <v>92</v>
      </c>
      <c r="C208" s="3" t="s">
        <v>129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">
      <c r="C209" s="3" t="s">
        <v>130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">
      <c r="C210" s="3" t="s">
        <v>131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">
      <c r="C211" s="3" t="s">
        <v>132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">
      <c r="A213" s="67" t="s">
        <v>277</v>
      </c>
      <c r="B213" s="68"/>
      <c r="C213" s="68"/>
      <c r="D213" s="68"/>
      <c r="E213" s="68"/>
      <c r="F213" s="68"/>
      <c r="G213" s="68"/>
      <c r="H213" s="68"/>
    </row>
    <row r="214" spans="1:9" ht="26.45" customHeight="1" x14ac:dyDescent="0.2">
      <c r="A214" s="39" t="s">
        <v>87</v>
      </c>
      <c r="B214" s="82" t="s">
        <v>132</v>
      </c>
      <c r="C214" s="69" t="s">
        <v>276</v>
      </c>
      <c r="D214" s="70" t="s">
        <v>109</v>
      </c>
      <c r="E214" s="70" t="s">
        <v>96</v>
      </c>
      <c r="F214" s="70" t="s">
        <v>97</v>
      </c>
      <c r="G214" s="70" t="s">
        <v>98</v>
      </c>
      <c r="H214" s="81" t="s">
        <v>99</v>
      </c>
    </row>
    <row r="215" spans="1:9" x14ac:dyDescent="0.2">
      <c r="A215" s="4"/>
      <c r="C215" s="3" t="s">
        <v>129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">
      <c r="C216" s="3" t="s">
        <v>130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">
      <c r="C217" s="3" t="s">
        <v>131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">
      <c r="C218" s="3" t="s">
        <v>132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">
      <c r="A220" s="92" t="s">
        <v>239</v>
      </c>
      <c r="H220" s="92"/>
    </row>
    <row r="221" spans="1:9" x14ac:dyDescent="0.2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">
      <c r="A222" s="39" t="s">
        <v>226</v>
      </c>
      <c r="B222" s="1" t="s">
        <v>265</v>
      </c>
      <c r="C222" s="1" t="s">
        <v>266</v>
      </c>
      <c r="D222" s="70" t="s">
        <v>109</v>
      </c>
      <c r="E222" s="70" t="s">
        <v>96</v>
      </c>
      <c r="F222" s="70" t="s">
        <v>97</v>
      </c>
      <c r="G222" s="70" t="s">
        <v>98</v>
      </c>
      <c r="H222" s="70" t="s">
        <v>99</v>
      </c>
      <c r="I222" s="79"/>
    </row>
    <row r="223" spans="1:9" x14ac:dyDescent="0.2">
      <c r="A223" s="4"/>
      <c r="B223" s="8" t="s">
        <v>87</v>
      </c>
      <c r="C223" s="3" t="s">
        <v>10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">
      <c r="C224" s="3" t="s">
        <v>267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">
      <c r="C225" s="3" t="s">
        <v>268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">
      <c r="C226" s="3" t="s">
        <v>269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">
      <c r="B227" s="8" t="s">
        <v>88</v>
      </c>
      <c r="C227" s="3" t="s">
        <v>10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">
      <c r="C228" s="3" t="s">
        <v>267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">
      <c r="C229" s="3" t="s">
        <v>268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">
      <c r="C230" s="3" t="s">
        <v>269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">
      <c r="B231" s="8" t="s">
        <v>90</v>
      </c>
      <c r="C231" s="3" t="s">
        <v>10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">
      <c r="C232" s="3" t="s">
        <v>267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">
      <c r="C233" s="3" t="s">
        <v>268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">
      <c r="C234" s="3" t="s">
        <v>269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">
      <c r="B235" s="8" t="s">
        <v>91</v>
      </c>
      <c r="C235" s="3" t="s">
        <v>10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">
      <c r="C236" s="3" t="s">
        <v>267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">
      <c r="C237" s="3" t="s">
        <v>268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">
      <c r="C238" s="3" t="s">
        <v>269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">
      <c r="B239" s="8" t="s">
        <v>89</v>
      </c>
      <c r="C239" s="3" t="s">
        <v>10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">
      <c r="C240" s="3" t="s">
        <v>267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">
      <c r="C241" s="3" t="s">
        <v>268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">
      <c r="C242" s="3" t="s">
        <v>269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">
      <c r="B243" s="8" t="s">
        <v>95</v>
      </c>
      <c r="C243" s="3" t="s">
        <v>10</v>
      </c>
      <c r="D243" s="91">
        <f t="shared" ref="D243:H246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">
      <c r="C244" s="3" t="s">
        <v>267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">
      <c r="C245" s="3" t="s">
        <v>268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">
      <c r="C246" s="3" t="s">
        <v>269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">
      <c r="A248" s="67" t="s">
        <v>278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">
      <c r="A249" s="39" t="s">
        <v>279</v>
      </c>
      <c r="B249" s="4" t="s">
        <v>265</v>
      </c>
      <c r="C249" s="4" t="s">
        <v>270</v>
      </c>
      <c r="D249" s="70" t="s">
        <v>109</v>
      </c>
      <c r="E249" s="70" t="s">
        <v>96</v>
      </c>
      <c r="F249" s="70" t="s">
        <v>97</v>
      </c>
      <c r="G249" s="70" t="s">
        <v>98</v>
      </c>
      <c r="H249" s="70" t="s">
        <v>99</v>
      </c>
      <c r="I249" s="79"/>
    </row>
    <row r="250" spans="1:9" x14ac:dyDescent="0.2">
      <c r="A250" s="4"/>
      <c r="B250" s="8" t="s">
        <v>87</v>
      </c>
      <c r="C250" s="3" t="s">
        <v>10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">
      <c r="C251" s="3" t="s">
        <v>267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">
      <c r="C252" s="3" t="s">
        <v>209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">
      <c r="C253" s="3" t="s">
        <v>208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">
      <c r="B254" s="8" t="s">
        <v>88</v>
      </c>
      <c r="C254" s="3" t="s">
        <v>10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">
      <c r="C255" s="3" t="s">
        <v>267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">
      <c r="C256" s="3" t="s">
        <v>209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">
      <c r="C257" s="3" t="s">
        <v>208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">
      <c r="B258" s="8" t="s">
        <v>90</v>
      </c>
      <c r="C258" s="3" t="s">
        <v>10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">
      <c r="C259" s="3" t="s">
        <v>267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">
      <c r="C260" s="3" t="s">
        <v>209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">
      <c r="C261" s="3" t="s">
        <v>208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">
      <c r="B262" s="8" t="s">
        <v>91</v>
      </c>
      <c r="C262" s="3" t="s">
        <v>10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">
      <c r="C263" s="3" t="s">
        <v>267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">
      <c r="C264" s="3" t="s">
        <v>209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">
      <c r="C265" s="3" t="s">
        <v>208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">
      <c r="B266" s="8" t="s">
        <v>89</v>
      </c>
      <c r="C266" s="3" t="s">
        <v>10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">
      <c r="C267" s="3" t="s">
        <v>267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">
      <c r="C268" s="3" t="s">
        <v>209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">
      <c r="C269" s="3" t="s">
        <v>208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">
      <c r="B270" s="8" t="s">
        <v>95</v>
      </c>
      <c r="C270" s="3" t="s">
        <v>10</v>
      </c>
      <c r="D270" s="91">
        <f t="shared" ref="D270:H273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">
      <c r="C271" s="3" t="s">
        <v>267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">
      <c r="C272" s="3" t="s">
        <v>209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">
      <c r="C273" s="3" t="s">
        <v>208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">
      <c r="C274" s="3"/>
      <c r="D274" s="3"/>
    </row>
    <row r="275" spans="1:9" x14ac:dyDescent="0.2">
      <c r="A275" s="67" t="s">
        <v>271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5" customHeight="1" x14ac:dyDescent="0.2">
      <c r="A276" s="39" t="s">
        <v>121</v>
      </c>
      <c r="B276" s="4" t="s">
        <v>265</v>
      </c>
      <c r="C276" s="69" t="s">
        <v>272</v>
      </c>
      <c r="D276" s="70" t="s">
        <v>122</v>
      </c>
      <c r="E276" s="70" t="s">
        <v>123</v>
      </c>
      <c r="F276" s="70" t="s">
        <v>124</v>
      </c>
      <c r="G276" s="70" t="s">
        <v>125</v>
      </c>
      <c r="H276" s="79"/>
    </row>
    <row r="277" spans="1:9" x14ac:dyDescent="0.2">
      <c r="A277" s="4"/>
      <c r="B277" s="8" t="s">
        <v>101</v>
      </c>
      <c r="C277" s="3" t="s">
        <v>273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">
      <c r="C278" s="3" t="s">
        <v>274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">
      <c r="B279" s="8" t="s">
        <v>102</v>
      </c>
      <c r="C279" s="3" t="s">
        <v>273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">
      <c r="C280" s="3" t="s">
        <v>274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">
      <c r="B281" s="8" t="s">
        <v>103</v>
      </c>
      <c r="C281" s="3" t="s">
        <v>273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">
      <c r="C282" s="3" t="s">
        <v>274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">
      <c r="C283" s="3"/>
      <c r="D283" s="3"/>
    </row>
    <row r="284" spans="1:9" x14ac:dyDescent="0.2">
      <c r="A284" s="67" t="s">
        <v>275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5" customHeight="1" x14ac:dyDescent="0.2">
      <c r="A285" s="39" t="s">
        <v>128</v>
      </c>
      <c r="B285" s="4" t="s">
        <v>265</v>
      </c>
      <c r="C285" s="69" t="s">
        <v>276</v>
      </c>
      <c r="D285" s="70" t="s">
        <v>109</v>
      </c>
      <c r="E285" s="70" t="s">
        <v>96</v>
      </c>
      <c r="F285" s="70" t="s">
        <v>97</v>
      </c>
      <c r="G285" s="70" t="s">
        <v>98</v>
      </c>
      <c r="H285" s="81" t="s">
        <v>99</v>
      </c>
      <c r="I285" s="79"/>
    </row>
    <row r="286" spans="1:9" x14ac:dyDescent="0.2">
      <c r="A286" s="82"/>
      <c r="B286" s="8" t="s">
        <v>78</v>
      </c>
      <c r="C286" s="3" t="s">
        <v>129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">
      <c r="C287" s="3" t="s">
        <v>130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">
      <c r="C288" s="3" t="s">
        <v>131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">
      <c r="C289" s="3" t="s">
        <v>132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">
      <c r="B290" s="8" t="s">
        <v>79</v>
      </c>
      <c r="C290" s="3" t="s">
        <v>129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">
      <c r="C291" s="3" t="s">
        <v>130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">
      <c r="C292" s="3" t="s">
        <v>131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">
      <c r="C293" s="3" t="s">
        <v>132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">
      <c r="B294" s="8" t="s">
        <v>80</v>
      </c>
      <c r="C294" s="3" t="s">
        <v>129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">
      <c r="C295" s="3" t="s">
        <v>130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">
      <c r="C296" s="3" t="s">
        <v>131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">
      <c r="C297" s="3" t="s">
        <v>132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">
      <c r="B298" s="8" t="s">
        <v>82</v>
      </c>
      <c r="C298" s="3" t="s">
        <v>129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">
      <c r="C299" s="3" t="s">
        <v>130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">
      <c r="C300" s="3" t="s">
        <v>131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">
      <c r="C301" s="3" t="s">
        <v>132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">
      <c r="B302" s="8" t="s">
        <v>87</v>
      </c>
      <c r="C302" s="3" t="s">
        <v>129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">
      <c r="C303" s="3" t="s">
        <v>130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">
      <c r="C304" s="3" t="s">
        <v>131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">
      <c r="C305" s="3" t="s">
        <v>132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">
      <c r="B306" s="8" t="s">
        <v>88</v>
      </c>
      <c r="C306" s="3" t="s">
        <v>129</v>
      </c>
      <c r="D306" s="91">
        <f t="shared" ref="D306:G321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">
      <c r="C307" s="3" t="s">
        <v>130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">
      <c r="C308" s="3" t="s">
        <v>131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">
      <c r="C309" s="3" t="s">
        <v>132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">
      <c r="B310" s="8" t="s">
        <v>90</v>
      </c>
      <c r="C310" s="3" t="s">
        <v>129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">
      <c r="C311" s="3" t="s">
        <v>130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">
      <c r="C312" s="3" t="s">
        <v>131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">
      <c r="C313" s="3" t="s">
        <v>132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">
      <c r="B314" s="8" t="s">
        <v>89</v>
      </c>
      <c r="C314" s="3" t="s">
        <v>129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">
      <c r="C315" s="3" t="s">
        <v>130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">
      <c r="C316" s="3" t="s">
        <v>131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">
      <c r="C317" s="3" t="s">
        <v>132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">
      <c r="B318" s="8" t="s">
        <v>92</v>
      </c>
      <c r="C318" s="3" t="s">
        <v>129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">
      <c r="C319" s="3" t="s">
        <v>130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">
      <c r="C320" s="3" t="s">
        <v>131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">
      <c r="C321" s="3" t="s">
        <v>132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">
      <c r="A323" s="67" t="s">
        <v>277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5" customHeight="1" x14ac:dyDescent="0.2">
      <c r="A324" s="39" t="s">
        <v>87</v>
      </c>
      <c r="B324" s="82" t="s">
        <v>132</v>
      </c>
      <c r="C324" s="69" t="s">
        <v>276</v>
      </c>
      <c r="D324" s="70" t="s">
        <v>109</v>
      </c>
      <c r="E324" s="70" t="s">
        <v>96</v>
      </c>
      <c r="F324" s="70" t="s">
        <v>97</v>
      </c>
      <c r="G324" s="70" t="s">
        <v>98</v>
      </c>
      <c r="H324" s="81" t="s">
        <v>99</v>
      </c>
      <c r="I324" s="79"/>
    </row>
    <row r="325" spans="1:9" x14ac:dyDescent="0.2">
      <c r="A325" s="4"/>
      <c r="C325" s="3" t="s">
        <v>129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">
      <c r="C326" s="3" t="s">
        <v>130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">
      <c r="C327" s="3" t="s">
        <v>131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">
      <c r="C328" s="3" t="s">
        <v>132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sheetProtection algorithmName="SHA-512" hashValue="mVrHDLzOt24W+ldrj6SdkBWB/DniazMqASntZYDfk17F3dcV4QBLBbWh6V7o/hrq5z9nfoYtvJJcpFlYFH3xZA==" saltValue="Jhr0x3zQdxrwiIaaKlNPa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" customWidth="1"/>
    <col min="2" max="2" width="44.42578125" style="8" customWidth="1"/>
    <col min="3" max="3" width="17.7109375" style="8" customWidth="1"/>
    <col min="4" max="4" width="17.5703125" style="8" customWidth="1"/>
    <col min="5" max="5" width="17.28515625" style="8" customWidth="1"/>
    <col min="6" max="6" width="15" style="8" customWidth="1"/>
    <col min="7" max="7" width="13.7109375" style="8" customWidth="1"/>
    <col min="8" max="8" width="12.7109375" style="8" customWidth="1"/>
    <col min="9" max="16384" width="12.7109375" style="8"/>
  </cols>
  <sheetData>
    <row r="1" spans="1:7" s="68" customFormat="1" ht="14.25" customHeight="1" x14ac:dyDescent="0.2">
      <c r="A1" s="67" t="s">
        <v>233</v>
      </c>
    </row>
    <row r="2" spans="1:7" ht="14.25" customHeight="1" x14ac:dyDescent="0.2">
      <c r="A2" s="82" t="s">
        <v>7</v>
      </c>
      <c r="B2" s="1"/>
      <c r="C2" s="4" t="s">
        <v>109</v>
      </c>
      <c r="D2" s="4" t="s">
        <v>96</v>
      </c>
      <c r="E2" s="4" t="s">
        <v>97</v>
      </c>
      <c r="F2" s="4" t="s">
        <v>98</v>
      </c>
      <c r="G2" s="4" t="s">
        <v>99</v>
      </c>
    </row>
    <row r="3" spans="1:7" ht="14.25" customHeight="1" x14ac:dyDescent="0.2">
      <c r="B3" s="11" t="s">
        <v>280</v>
      </c>
      <c r="C3" s="90" t="s">
        <v>11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">
      <c r="A4" s="4"/>
      <c r="B4" s="5" t="s">
        <v>281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">
      <c r="A5" s="14" t="s">
        <v>282</v>
      </c>
    </row>
    <row r="6" spans="1:7" ht="14.25" customHeight="1" x14ac:dyDescent="0.2">
      <c r="B6" s="5" t="s">
        <v>192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">
      <c r="B7" s="5" t="s">
        <v>185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">
      <c r="B8" s="5" t="s">
        <v>205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">
      <c r="B10" s="5"/>
      <c r="C10" s="5"/>
      <c r="D10" s="5"/>
      <c r="E10" s="5"/>
      <c r="F10" s="5"/>
      <c r="G10" s="5"/>
    </row>
    <row r="11" spans="1:7" s="68" customFormat="1" ht="14.25" customHeight="1" x14ac:dyDescent="0.2">
      <c r="A11" s="67" t="s">
        <v>286</v>
      </c>
    </row>
    <row r="12" spans="1:7" ht="14.25" customHeight="1" x14ac:dyDescent="0.2">
      <c r="A12" s="14"/>
      <c r="B12" s="11" t="s">
        <v>184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">
      <c r="A13" s="14"/>
      <c r="B13" s="11"/>
    </row>
    <row r="14" spans="1:7" s="68" customFormat="1" ht="14.25" customHeight="1" x14ac:dyDescent="0.2">
      <c r="A14" s="67" t="s">
        <v>283</v>
      </c>
    </row>
    <row r="15" spans="1:7" ht="14.25" customHeight="1" x14ac:dyDescent="0.2">
      <c r="A15" s="82" t="s">
        <v>279</v>
      </c>
      <c r="B15" s="5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">
      <c r="A16" s="4"/>
      <c r="B16" s="5" t="s">
        <v>287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">
      <c r="A17" s="82" t="s">
        <v>121</v>
      </c>
      <c r="B17" s="11" t="s">
        <v>285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"/>
    <row r="19" spans="1:7" s="68" customFormat="1" ht="14.25" customHeight="1" x14ac:dyDescent="0.2">
      <c r="A19" s="67" t="s">
        <v>288</v>
      </c>
    </row>
    <row r="20" spans="1:7" s="14" customFormat="1" ht="14.25" customHeight="1" x14ac:dyDescent="0.2">
      <c r="C20" s="4" t="s">
        <v>69</v>
      </c>
      <c r="D20" s="4" t="s">
        <v>70</v>
      </c>
      <c r="E20" s="4" t="s">
        <v>71</v>
      </c>
      <c r="F20" s="4" t="s">
        <v>72</v>
      </c>
    </row>
    <row r="21" spans="1:7" x14ac:dyDescent="0.2">
      <c r="B21" s="11" t="s">
        <v>172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">
      <c r="A23" s="92" t="s">
        <v>235</v>
      </c>
    </row>
    <row r="24" spans="1:7" x14ac:dyDescent="0.2">
      <c r="A24" s="67" t="s">
        <v>233</v>
      </c>
      <c r="B24" s="68"/>
      <c r="C24" s="68"/>
      <c r="D24" s="68"/>
      <c r="E24" s="68"/>
      <c r="F24" s="68"/>
      <c r="G24" s="68"/>
    </row>
    <row r="25" spans="1:7" x14ac:dyDescent="0.2">
      <c r="A25" s="82" t="s">
        <v>7</v>
      </c>
      <c r="B25" s="1"/>
      <c r="C25" s="4" t="s">
        <v>109</v>
      </c>
      <c r="D25" s="4" t="s">
        <v>96</v>
      </c>
      <c r="E25" s="4" t="s">
        <v>97</v>
      </c>
      <c r="F25" s="4" t="s">
        <v>98</v>
      </c>
      <c r="G25" s="4" t="s">
        <v>99</v>
      </c>
    </row>
    <row r="26" spans="1:7" x14ac:dyDescent="0.2">
      <c r="B26" s="11" t="s">
        <v>289</v>
      </c>
      <c r="C26" s="90" t="s">
        <v>11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">
      <c r="A27" s="4"/>
      <c r="B27" s="5" t="s">
        <v>290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">
      <c r="A28" s="14" t="s">
        <v>291</v>
      </c>
    </row>
    <row r="29" spans="1:7" x14ac:dyDescent="0.2">
      <c r="B29" s="5" t="s">
        <v>292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">
      <c r="B30" s="5" t="s">
        <v>293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">
      <c r="B31" s="5" t="s">
        <v>315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">
      <c r="B32" s="5" t="s">
        <v>294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">
      <c r="B33" s="5"/>
      <c r="C33" s="5"/>
      <c r="D33" s="5"/>
      <c r="E33" s="5"/>
      <c r="F33" s="5"/>
      <c r="G33" s="5"/>
    </row>
    <row r="34" spans="1:7" x14ac:dyDescent="0.2">
      <c r="A34" s="67" t="s">
        <v>295</v>
      </c>
      <c r="B34" s="68"/>
      <c r="C34" s="68"/>
      <c r="D34" s="68"/>
      <c r="E34" s="68"/>
      <c r="F34" s="68"/>
      <c r="G34" s="68"/>
    </row>
    <row r="35" spans="1:7" x14ac:dyDescent="0.2">
      <c r="A35" s="14"/>
      <c r="B35" s="11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">
      <c r="A36" s="14"/>
      <c r="B36" s="11"/>
    </row>
    <row r="37" spans="1:7" x14ac:dyDescent="0.2">
      <c r="A37" s="67" t="s">
        <v>283</v>
      </c>
      <c r="B37" s="68"/>
      <c r="C37" s="68"/>
      <c r="D37" s="68"/>
      <c r="E37" s="68"/>
      <c r="F37" s="68"/>
      <c r="G37" s="68"/>
    </row>
    <row r="38" spans="1:7" x14ac:dyDescent="0.2">
      <c r="A38" s="82" t="s">
        <v>279</v>
      </c>
      <c r="B38" s="5" t="s">
        <v>297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">
      <c r="A39" s="4"/>
      <c r="B39" s="5" t="s">
        <v>298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">
      <c r="A40" s="82" t="s">
        <v>121</v>
      </c>
      <c r="B40" s="11" t="s">
        <v>299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">
      <c r="A42" s="67" t="s">
        <v>300</v>
      </c>
      <c r="B42" s="68"/>
      <c r="C42" s="68"/>
      <c r="D42" s="68"/>
      <c r="E42" s="68"/>
      <c r="F42" s="68"/>
      <c r="G42" s="68"/>
    </row>
    <row r="43" spans="1:7" x14ac:dyDescent="0.2">
      <c r="A43" s="14"/>
      <c r="B43" s="14"/>
      <c r="C43" s="4" t="s">
        <v>69</v>
      </c>
      <c r="D43" s="4" t="s">
        <v>70</v>
      </c>
      <c r="E43" s="4" t="s">
        <v>71</v>
      </c>
      <c r="F43" s="4" t="s">
        <v>72</v>
      </c>
      <c r="G43" s="14"/>
    </row>
    <row r="44" spans="1:7" x14ac:dyDescent="0.2">
      <c r="B44" s="11" t="s">
        <v>301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">
      <c r="A46" s="92" t="s">
        <v>239</v>
      </c>
    </row>
    <row r="47" spans="1:7" x14ac:dyDescent="0.2">
      <c r="A47" s="67" t="s">
        <v>233</v>
      </c>
      <c r="B47" s="68"/>
      <c r="C47" s="68"/>
      <c r="D47" s="68"/>
      <c r="E47" s="68"/>
      <c r="F47" s="68"/>
      <c r="G47" s="68"/>
    </row>
    <row r="48" spans="1:7" x14ac:dyDescent="0.2">
      <c r="A48" s="82" t="s">
        <v>7</v>
      </c>
      <c r="B48" s="1"/>
      <c r="C48" s="4" t="s">
        <v>109</v>
      </c>
      <c r="D48" s="4" t="s">
        <v>96</v>
      </c>
      <c r="E48" s="4" t="s">
        <v>97</v>
      </c>
      <c r="F48" s="4" t="s">
        <v>98</v>
      </c>
      <c r="G48" s="4" t="s">
        <v>99</v>
      </c>
    </row>
    <row r="49" spans="1:7" x14ac:dyDescent="0.2">
      <c r="B49" s="11" t="s">
        <v>302</v>
      </c>
      <c r="C49" s="90" t="s">
        <v>11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">
      <c r="A50" s="4"/>
      <c r="B50" s="5" t="s">
        <v>303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">
      <c r="A51" s="14" t="s">
        <v>304</v>
      </c>
    </row>
    <row r="52" spans="1:7" x14ac:dyDescent="0.2">
      <c r="B52" s="5" t="s">
        <v>305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">
      <c r="B53" s="5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">
      <c r="B54" s="5" t="s">
        <v>316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">
      <c r="B55" s="5" t="s">
        <v>307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">
      <c r="B56" s="5"/>
      <c r="C56" s="5"/>
      <c r="D56" s="5"/>
      <c r="E56" s="5"/>
      <c r="F56" s="5"/>
      <c r="G56" s="5"/>
    </row>
    <row r="57" spans="1:7" x14ac:dyDescent="0.2">
      <c r="A57" s="67" t="s">
        <v>308</v>
      </c>
      <c r="B57" s="68"/>
      <c r="C57" s="68"/>
      <c r="D57" s="68"/>
      <c r="E57" s="68"/>
      <c r="F57" s="68"/>
      <c r="G57" s="68"/>
    </row>
    <row r="58" spans="1:7" x14ac:dyDescent="0.2">
      <c r="A58" s="14"/>
      <c r="B58" s="11" t="s">
        <v>309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">
      <c r="A59" s="14"/>
      <c r="B59" s="11"/>
    </row>
    <row r="60" spans="1:7" x14ac:dyDescent="0.2">
      <c r="A60" s="67" t="s">
        <v>283</v>
      </c>
      <c r="B60" s="68"/>
      <c r="C60" s="68"/>
      <c r="D60" s="68"/>
      <c r="E60" s="68"/>
      <c r="F60" s="68"/>
      <c r="G60" s="68"/>
    </row>
    <row r="61" spans="1:7" x14ac:dyDescent="0.2">
      <c r="A61" s="82" t="s">
        <v>279</v>
      </c>
      <c r="B61" s="5" t="s">
        <v>310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">
      <c r="A62" s="4"/>
      <c r="B62" s="5" t="s">
        <v>311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">
      <c r="A63" s="82" t="s">
        <v>121</v>
      </c>
      <c r="B63" s="11" t="s">
        <v>312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">
      <c r="A65" s="67" t="s">
        <v>313</v>
      </c>
      <c r="B65" s="68"/>
      <c r="C65" s="68"/>
      <c r="D65" s="68"/>
      <c r="E65" s="68"/>
      <c r="F65" s="68"/>
      <c r="G65" s="68"/>
    </row>
    <row r="66" spans="1:7" x14ac:dyDescent="0.2">
      <c r="A66" s="14"/>
      <c r="B66" s="14"/>
      <c r="C66" s="4" t="s">
        <v>69</v>
      </c>
      <c r="D66" s="4" t="s">
        <v>70</v>
      </c>
      <c r="E66" s="4" t="s">
        <v>71</v>
      </c>
      <c r="F66" s="4" t="s">
        <v>72</v>
      </c>
      <c r="G66" s="14"/>
    </row>
    <row r="67" spans="1:7" x14ac:dyDescent="0.2">
      <c r="B67" s="11" t="s">
        <v>314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sMRIx4/QPbIwUyK0CCjhzHb4eYgDNO/cuir6PXFej42Z49qr/tjK99lK+LWjQX5k/s9+GGXjCO93pBSohP0Sow==" saltValue="MHRnXj+AmaeLXjQ75kTTG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" customWidth="1"/>
    <col min="2" max="6" width="16.140625" style="8" customWidth="1"/>
    <col min="7" max="7" width="17.28515625" style="8" customWidth="1"/>
    <col min="8" max="9" width="16.140625" style="8" customWidth="1"/>
    <col min="10" max="16384" width="16.140625" style="8"/>
  </cols>
  <sheetData>
    <row r="1" spans="1:6" ht="15.75" customHeight="1" x14ac:dyDescent="0.2">
      <c r="A1" s="1" t="s">
        <v>160</v>
      </c>
      <c r="B1" s="4"/>
      <c r="C1" s="4" t="s">
        <v>51</v>
      </c>
      <c r="D1" s="4" t="s">
        <v>53</v>
      </c>
      <c r="E1" s="4" t="s">
        <v>52</v>
      </c>
      <c r="F1" s="1" t="s">
        <v>54</v>
      </c>
    </row>
    <row r="2" spans="1:6" ht="15.75" customHeight="1" x14ac:dyDescent="0.2">
      <c r="A2" s="5" t="s">
        <v>168</v>
      </c>
      <c r="B2" s="5" t="s">
        <v>317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">
      <c r="A3" s="5"/>
      <c r="B3" s="5" t="s">
        <v>318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">
      <c r="A4" s="5" t="s">
        <v>180</v>
      </c>
      <c r="B4" s="5" t="s">
        <v>317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">
      <c r="A5" s="5"/>
      <c r="B5" s="5" t="s">
        <v>318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">
      <c r="A6" s="5" t="s">
        <v>181</v>
      </c>
      <c r="B6" s="5" t="s">
        <v>317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">
      <c r="A7" s="5"/>
      <c r="B7" s="5" t="s">
        <v>318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A8" s="5" t="s">
        <v>182</v>
      </c>
      <c r="B8" s="5" t="s">
        <v>317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">
      <c r="A9" s="5"/>
      <c r="B9" s="5" t="s">
        <v>318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">
      <c r="A10" s="5" t="s">
        <v>186</v>
      </c>
      <c r="B10" s="5" t="s">
        <v>317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">
      <c r="A11" s="5"/>
      <c r="B11" s="5" t="s">
        <v>318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">
      <c r="A12" s="5" t="s">
        <v>190</v>
      </c>
      <c r="B12" s="5" t="s">
        <v>317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">
      <c r="A13" s="5"/>
      <c r="B13" s="5" t="s">
        <v>318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">
      <c r="A15" s="92" t="s">
        <v>235</v>
      </c>
    </row>
    <row r="16" spans="1:6" ht="15.75" customHeight="1" x14ac:dyDescent="0.2">
      <c r="A16" s="1" t="s">
        <v>160</v>
      </c>
      <c r="B16" s="4"/>
      <c r="C16" s="4" t="s">
        <v>51</v>
      </c>
      <c r="D16" s="4" t="s">
        <v>53</v>
      </c>
      <c r="E16" s="4" t="s">
        <v>52</v>
      </c>
      <c r="F16" s="1" t="s">
        <v>54</v>
      </c>
    </row>
    <row r="17" spans="1:6" ht="15.75" customHeight="1" x14ac:dyDescent="0.2">
      <c r="A17" s="5" t="s">
        <v>168</v>
      </c>
      <c r="B17" s="5" t="s">
        <v>317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">
      <c r="A18" s="5"/>
      <c r="B18" s="5" t="s">
        <v>318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">
      <c r="A19" s="5" t="s">
        <v>180</v>
      </c>
      <c r="B19" s="5" t="s">
        <v>317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">
      <c r="A20" s="5"/>
      <c r="B20" s="5" t="s">
        <v>318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">
      <c r="A21" s="5" t="s">
        <v>181</v>
      </c>
      <c r="B21" s="5" t="s">
        <v>317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">
      <c r="A22" s="5"/>
      <c r="B22" s="5" t="s">
        <v>318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">
      <c r="A23" s="5" t="s">
        <v>182</v>
      </c>
      <c r="B23" s="5" t="s">
        <v>317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">
      <c r="A24" s="5"/>
      <c r="B24" s="5" t="s">
        <v>318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">
      <c r="A25" s="5" t="s">
        <v>186</v>
      </c>
      <c r="B25" s="5" t="s">
        <v>317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">
      <c r="A26" s="5"/>
      <c r="B26" s="5" t="s">
        <v>318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">
      <c r="A27" s="5" t="s">
        <v>190</v>
      </c>
      <c r="B27" s="5" t="s">
        <v>317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">
      <c r="A28" s="5"/>
      <c r="B28" s="5" t="s">
        <v>318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">
      <c r="A30" s="92" t="s">
        <v>239</v>
      </c>
    </row>
    <row r="31" spans="1:6" ht="15.75" customHeight="1" x14ac:dyDescent="0.2">
      <c r="A31" s="1" t="s">
        <v>160</v>
      </c>
      <c r="B31" s="4"/>
      <c r="C31" s="4" t="s">
        <v>51</v>
      </c>
      <c r="D31" s="4" t="s">
        <v>53</v>
      </c>
      <c r="E31" s="4" t="s">
        <v>52</v>
      </c>
      <c r="F31" s="1" t="s">
        <v>54</v>
      </c>
    </row>
    <row r="32" spans="1:6" ht="15.75" customHeight="1" x14ac:dyDescent="0.2">
      <c r="A32" s="5" t="s">
        <v>168</v>
      </c>
      <c r="B32" s="5" t="s">
        <v>317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">
      <c r="A33" s="5"/>
      <c r="B33" s="5" t="s">
        <v>318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">
      <c r="A34" s="5" t="s">
        <v>180</v>
      </c>
      <c r="B34" s="5" t="s">
        <v>317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">
      <c r="A35" s="5"/>
      <c r="B35" s="5" t="s">
        <v>318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">
      <c r="A36" s="5" t="s">
        <v>181</v>
      </c>
      <c r="B36" s="5" t="s">
        <v>317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">
      <c r="A37" s="5"/>
      <c r="B37" s="5" t="s">
        <v>318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">
      <c r="A38" s="5" t="s">
        <v>182</v>
      </c>
      <c r="B38" s="5" t="s">
        <v>317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">
      <c r="A39" s="5"/>
      <c r="B39" s="5" t="s">
        <v>318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">
      <c r="A40" s="5" t="s">
        <v>186</v>
      </c>
      <c r="B40" s="5" t="s">
        <v>317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">
      <c r="A41" s="5"/>
      <c r="B41" s="5" t="s">
        <v>318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">
      <c r="A42" s="5" t="s">
        <v>190</v>
      </c>
      <c r="B42" s="5" t="s">
        <v>317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">
      <c r="A43" s="5"/>
      <c r="B43" s="5" t="s">
        <v>318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E3O1GZfoj/IG910ce/IbGr9YrGys5hRN/G6VAInnI3mNAM0om0axerDhCR3M5XFSuvJkHQHTZ7sz2buNDkFC4w==" saltValue="SJKOEMdmAk0Kao56sVyEw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" customWidth="1"/>
    <col min="2" max="2" width="58.85546875" style="8" bestFit="1" customWidth="1"/>
    <col min="3" max="15" width="15" style="8" customWidth="1"/>
    <col min="16" max="16" width="12.7109375" style="8" customWidth="1"/>
    <col min="17" max="16384" width="12.7109375" style="8"/>
  </cols>
  <sheetData>
    <row r="1" spans="1:15" ht="35.25" customHeight="1" x14ac:dyDescent="0.2">
      <c r="A1" s="4"/>
      <c r="B1" s="4"/>
      <c r="C1" s="70" t="s">
        <v>109</v>
      </c>
      <c r="D1" s="70" t="s">
        <v>96</v>
      </c>
      <c r="E1" s="70" t="s">
        <v>97</v>
      </c>
      <c r="F1" s="70" t="s">
        <v>98</v>
      </c>
      <c r="G1" s="70" t="s">
        <v>99</v>
      </c>
      <c r="H1" s="70" t="s">
        <v>69</v>
      </c>
      <c r="I1" s="70" t="s">
        <v>70</v>
      </c>
      <c r="J1" s="70" t="s">
        <v>71</v>
      </c>
      <c r="K1" s="70" t="s">
        <v>72</v>
      </c>
      <c r="L1" s="70" t="s">
        <v>122</v>
      </c>
      <c r="M1" s="70" t="s">
        <v>123</v>
      </c>
      <c r="N1" s="70" t="s">
        <v>124</v>
      </c>
      <c r="O1" s="70" t="s">
        <v>125</v>
      </c>
    </row>
    <row r="2" spans="1:15" x14ac:dyDescent="0.2">
      <c r="A2" s="4" t="s">
        <v>319</v>
      </c>
    </row>
    <row r="3" spans="1:15" x14ac:dyDescent="0.2">
      <c r="B3" s="11" t="s">
        <v>171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">
      <c r="B4" s="11" t="s">
        <v>176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">
      <c r="B5" s="11" t="s">
        <v>177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">
      <c r="B6" s="11" t="s">
        <v>178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">
      <c r="B7" s="11" t="s">
        <v>179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">
      <c r="B8" s="5" t="s">
        <v>180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">
      <c r="B9" s="5" t="s">
        <v>181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">
      <c r="B10" s="11" t="s">
        <v>182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">
      <c r="B11" s="5" t="s">
        <v>185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">
      <c r="B12" s="11" t="s">
        <v>186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15" customHeight="1" x14ac:dyDescent="0.2">
      <c r="B13" s="11" t="s">
        <v>189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">
      <c r="B14" s="11" t="s">
        <v>190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">
      <c r="B15" s="5" t="s">
        <v>205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">
      <c r="A17" s="4" t="s">
        <v>320</v>
      </c>
      <c r="B17" s="11"/>
    </row>
    <row r="18" spans="1:15" x14ac:dyDescent="0.2">
      <c r="B18" s="5" t="s">
        <v>173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">
      <c r="B19" s="5" t="s">
        <v>174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">
      <c r="B20" s="5" t="s">
        <v>175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">
      <c r="B21" s="5" t="s">
        <v>183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">
      <c r="A23" s="92" t="s">
        <v>235</v>
      </c>
    </row>
    <row r="24" spans="1:15" ht="26.45" customHeight="1" x14ac:dyDescent="0.2">
      <c r="A24" s="4"/>
      <c r="B24" s="4"/>
      <c r="C24" s="70" t="s">
        <v>109</v>
      </c>
      <c r="D24" s="70" t="s">
        <v>96</v>
      </c>
      <c r="E24" s="70" t="s">
        <v>97</v>
      </c>
      <c r="F24" s="70" t="s">
        <v>98</v>
      </c>
      <c r="G24" s="70" t="s">
        <v>99</v>
      </c>
      <c r="H24" s="70" t="s">
        <v>69</v>
      </c>
      <c r="I24" s="70" t="s">
        <v>70</v>
      </c>
      <c r="J24" s="70" t="s">
        <v>71</v>
      </c>
      <c r="K24" s="70" t="s">
        <v>72</v>
      </c>
      <c r="L24" s="70" t="s">
        <v>122</v>
      </c>
      <c r="M24" s="70" t="s">
        <v>123</v>
      </c>
      <c r="N24" s="70" t="s">
        <v>124</v>
      </c>
      <c r="O24" s="70" t="s">
        <v>125</v>
      </c>
    </row>
    <row r="25" spans="1:15" x14ac:dyDescent="0.2">
      <c r="A25" s="4" t="s">
        <v>321</v>
      </c>
    </row>
    <row r="26" spans="1:15" x14ac:dyDescent="0.2">
      <c r="B26" s="11" t="s">
        <v>171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">
      <c r="B27" s="11" t="s">
        <v>176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">
      <c r="B28" s="11" t="s">
        <v>177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">
      <c r="B29" s="11" t="s">
        <v>178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">
      <c r="B30" s="11" t="s">
        <v>179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">
      <c r="B31" s="5" t="s">
        <v>180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">
      <c r="B32" s="5" t="s">
        <v>181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">
      <c r="B33" s="11" t="s">
        <v>182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">
      <c r="B34" s="5" t="s">
        <v>185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">
      <c r="B35" s="11" t="s">
        <v>186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">
      <c r="B36" s="11" t="s">
        <v>189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">
      <c r="B37" s="11" t="s">
        <v>190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">
      <c r="B38" s="5" t="s">
        <v>205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">
      <c r="A40" s="4" t="s">
        <v>323</v>
      </c>
      <c r="B40" s="11"/>
    </row>
    <row r="41" spans="1:15" x14ac:dyDescent="0.2">
      <c r="B41" s="5" t="s">
        <v>173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">
      <c r="B42" s="5" t="s">
        <v>174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">
      <c r="B43" s="5" t="s">
        <v>175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">
      <c r="B44" s="5" t="s">
        <v>183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">
      <c r="A46" s="92" t="s">
        <v>239</v>
      </c>
    </row>
    <row r="47" spans="1:15" ht="26.45" customHeight="1" x14ac:dyDescent="0.2">
      <c r="A47" s="4"/>
      <c r="B47" s="4"/>
      <c r="C47" s="70" t="s">
        <v>109</v>
      </c>
      <c r="D47" s="70" t="s">
        <v>96</v>
      </c>
      <c r="E47" s="70" t="s">
        <v>97</v>
      </c>
      <c r="F47" s="70" t="s">
        <v>98</v>
      </c>
      <c r="G47" s="70" t="s">
        <v>99</v>
      </c>
      <c r="H47" s="70" t="s">
        <v>69</v>
      </c>
      <c r="I47" s="70" t="s">
        <v>70</v>
      </c>
      <c r="J47" s="70" t="s">
        <v>71</v>
      </c>
      <c r="K47" s="70" t="s">
        <v>72</v>
      </c>
      <c r="L47" s="70" t="s">
        <v>122</v>
      </c>
      <c r="M47" s="70" t="s">
        <v>123</v>
      </c>
      <c r="N47" s="70" t="s">
        <v>124</v>
      </c>
      <c r="O47" s="70" t="s">
        <v>125</v>
      </c>
    </row>
    <row r="48" spans="1:15" x14ac:dyDescent="0.2">
      <c r="A48" s="4" t="s">
        <v>322</v>
      </c>
    </row>
    <row r="49" spans="1:15" x14ac:dyDescent="0.2">
      <c r="B49" s="11" t="s">
        <v>171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">
      <c r="B50" s="11" t="s">
        <v>176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">
      <c r="B51" s="11" t="s">
        <v>177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">
      <c r="B52" s="11" t="s">
        <v>178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">
      <c r="B53" s="11" t="s">
        <v>179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">
      <c r="B54" s="5" t="s">
        <v>180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">
      <c r="B55" s="5" t="s">
        <v>181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">
      <c r="B56" s="11" t="s">
        <v>182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">
      <c r="B57" s="5" t="s">
        <v>185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">
      <c r="B58" s="11" t="s">
        <v>186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">
      <c r="B59" s="11" t="s">
        <v>189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">
      <c r="B60" s="11" t="s">
        <v>190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">
      <c r="B61" s="5" t="s">
        <v>205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">
      <c r="A63" s="4" t="s">
        <v>324</v>
      </c>
      <c r="B63" s="11"/>
    </row>
    <row r="64" spans="1:15" x14ac:dyDescent="0.2">
      <c r="B64" s="5" t="s">
        <v>173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">
      <c r="B65" s="5" t="s">
        <v>174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">
      <c r="B66" s="5" t="s">
        <v>175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">
      <c r="B67" s="5" t="s">
        <v>183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KrHjlgyqD4ur8HQhj87EmwsE8404DvgTA5imKDTg5WGPJzHhpX0+tr/pCLL3fVIxLh44dfN8asMluHuskp3/PQ==" saltValue="ZvSw7gzh2i575JCic48z4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" customWidth="1"/>
    <col min="2" max="2" width="27.7109375" style="8" customWidth="1"/>
    <col min="3" max="7" width="15.5703125" style="8" customWidth="1"/>
    <col min="8" max="8" width="12.7109375" style="8" customWidth="1"/>
    <col min="9" max="16384" width="12.7109375" style="8"/>
  </cols>
  <sheetData>
    <row r="1" spans="1:7" x14ac:dyDescent="0.2">
      <c r="A1" s="4"/>
      <c r="B1" s="1"/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</row>
    <row r="2" spans="1:7" x14ac:dyDescent="0.2">
      <c r="A2" s="4" t="s">
        <v>325</v>
      </c>
    </row>
    <row r="3" spans="1:7" x14ac:dyDescent="0.2">
      <c r="B3" s="11" t="s">
        <v>161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">
      <c r="A4" s="4" t="s">
        <v>326</v>
      </c>
      <c r="B4" s="11"/>
      <c r="C4" s="83"/>
      <c r="D4" s="83"/>
      <c r="E4" s="83"/>
      <c r="F4" s="83"/>
      <c r="G4" s="83"/>
    </row>
    <row r="5" spans="1:7" x14ac:dyDescent="0.2">
      <c r="B5" s="5" t="s">
        <v>165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">
      <c r="A7" s="92" t="s">
        <v>331</v>
      </c>
    </row>
    <row r="8" spans="1:7" x14ac:dyDescent="0.2">
      <c r="A8" s="4"/>
      <c r="B8" s="1"/>
      <c r="C8" s="4" t="s">
        <v>109</v>
      </c>
      <c r="D8" s="4" t="s">
        <v>96</v>
      </c>
      <c r="E8" s="4" t="s">
        <v>97</v>
      </c>
      <c r="F8" s="4" t="s">
        <v>98</v>
      </c>
      <c r="G8" s="4" t="s">
        <v>99</v>
      </c>
    </row>
    <row r="9" spans="1:7" x14ac:dyDescent="0.2">
      <c r="A9" s="4" t="s">
        <v>327</v>
      </c>
    </row>
    <row r="10" spans="1:7" x14ac:dyDescent="0.2">
      <c r="B10" s="11" t="s">
        <v>161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">
      <c r="A11" s="4" t="s">
        <v>328</v>
      </c>
      <c r="B11" s="11"/>
      <c r="C11" s="83"/>
      <c r="D11" s="83"/>
      <c r="E11" s="83"/>
      <c r="F11" s="83"/>
      <c r="G11" s="83"/>
    </row>
    <row r="12" spans="1:7" x14ac:dyDescent="0.2">
      <c r="B12" s="5" t="s">
        <v>165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">
      <c r="A14" s="92" t="s">
        <v>332</v>
      </c>
    </row>
    <row r="15" spans="1:7" x14ac:dyDescent="0.2">
      <c r="A15" s="4"/>
      <c r="B15" s="1"/>
      <c r="C15" s="4" t="s">
        <v>109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 x14ac:dyDescent="0.2">
      <c r="A16" s="4" t="s">
        <v>329</v>
      </c>
    </row>
    <row r="17" spans="1:7" x14ac:dyDescent="0.2">
      <c r="B17" s="11" t="s">
        <v>161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">
      <c r="A18" s="4" t="s">
        <v>330</v>
      </c>
      <c r="B18" s="11"/>
      <c r="C18" s="83"/>
      <c r="D18" s="83"/>
      <c r="E18" s="83"/>
      <c r="F18" s="83"/>
      <c r="G18" s="83"/>
    </row>
    <row r="19" spans="1:7" x14ac:dyDescent="0.2">
      <c r="B19" s="5" t="s">
        <v>165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TURBwy/BNSJGr26aUCqCu7JtGVqvC1jgoT+PP59G6GZRfJweVXvUt8nEmIrUDWLk1IPoh1zmFx1MMTQYWVxyOQ==" saltValue="Ram3XPXYobxGL/4Wrxt3z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109375" defaultRowHeight="12.75" x14ac:dyDescent="0.2"/>
  <cols>
    <col min="1" max="1" width="53" style="5" customWidth="1"/>
    <col min="2" max="2" width="30.5703125" style="5" customWidth="1"/>
    <col min="3" max="3" width="24.7109375" style="5" customWidth="1"/>
    <col min="4" max="4" width="15" style="8" customWidth="1"/>
    <col min="5" max="5" width="13.7109375" style="8" customWidth="1"/>
    <col min="6" max="6" width="14.42578125" style="8" customWidth="1"/>
    <col min="7" max="7" width="12.7109375" style="8" customWidth="1"/>
    <col min="8" max="8" width="17.5703125" style="8" customWidth="1"/>
    <col min="9" max="9" width="12.7109375" style="8" customWidth="1"/>
    <col min="10" max="16384" width="12.7109375" style="8"/>
  </cols>
  <sheetData>
    <row r="1" spans="1:8" x14ac:dyDescent="0.2">
      <c r="A1" s="4" t="s">
        <v>160</v>
      </c>
      <c r="B1" s="4" t="s">
        <v>333</v>
      </c>
      <c r="C1" s="82" t="s">
        <v>12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8" x14ac:dyDescent="0.2">
      <c r="A2" s="5" t="s">
        <v>193</v>
      </c>
      <c r="B2" s="5" t="s">
        <v>87</v>
      </c>
      <c r="C2" s="5" t="s">
        <v>334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">
      <c r="C3" s="5" t="s">
        <v>335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">
      <c r="C4" s="5" t="s">
        <v>336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">
      <c r="A5" s="5" t="s">
        <v>192</v>
      </c>
      <c r="B5" s="5" t="s">
        <v>208</v>
      </c>
      <c r="C5" s="5" t="s">
        <v>334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">
      <c r="C6" s="5" t="s">
        <v>336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">
      <c r="B7" s="5" t="s">
        <v>209</v>
      </c>
      <c r="C7" s="5" t="s">
        <v>334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">
      <c r="C8" s="5" t="s">
        <v>336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">
      <c r="A9" s="5" t="s">
        <v>185</v>
      </c>
      <c r="B9" s="5" t="s">
        <v>208</v>
      </c>
      <c r="C9" s="5" t="s">
        <v>334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">
      <c r="C10" s="5" t="s">
        <v>336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">
      <c r="B11" s="5" t="s">
        <v>209</v>
      </c>
      <c r="C11" s="5" t="s">
        <v>334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">
      <c r="C12" s="5" t="s">
        <v>336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">
      <c r="A13" s="5" t="s">
        <v>205</v>
      </c>
      <c r="B13" s="5" t="s">
        <v>208</v>
      </c>
      <c r="C13" s="5" t="s">
        <v>334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">
      <c r="C14" s="5" t="s">
        <v>336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">
      <c r="B15" s="5" t="s">
        <v>209</v>
      </c>
      <c r="C15" s="5" t="s">
        <v>334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">
      <c r="C16" s="5" t="s">
        <v>336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">
      <c r="A17" s="5" t="s">
        <v>170</v>
      </c>
      <c r="B17" s="5" t="s">
        <v>208</v>
      </c>
      <c r="C17" s="5" t="s">
        <v>334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">
      <c r="C18" s="5" t="s">
        <v>336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">
      <c r="B19" s="5" t="s">
        <v>209</v>
      </c>
      <c r="C19" s="5" t="s">
        <v>334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">
      <c r="C20" s="5" t="s">
        <v>336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">
      <c r="A21" s="5" t="s">
        <v>175</v>
      </c>
      <c r="B21" s="5" t="s">
        <v>84</v>
      </c>
      <c r="C21" s="5" t="s">
        <v>334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">
      <c r="C22" s="5" t="s">
        <v>335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">
      <c r="A23" s="5" t="s">
        <v>173</v>
      </c>
      <c r="B23" s="5" t="s">
        <v>84</v>
      </c>
      <c r="C23" s="5" t="s">
        <v>334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">
      <c r="C24" s="5" t="s">
        <v>335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">
      <c r="A25" s="5" t="s">
        <v>174</v>
      </c>
      <c r="B25" s="5" t="s">
        <v>84</v>
      </c>
      <c r="C25" s="5" t="s">
        <v>334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">
      <c r="C26" s="5" t="s">
        <v>335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">
      <c r="A27" s="5" t="s">
        <v>197</v>
      </c>
      <c r="B27" s="5" t="s">
        <v>87</v>
      </c>
      <c r="C27" s="5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">
      <c r="C28" s="5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">
      <c r="C29" s="5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">
      <c r="A30" s="5" t="s">
        <v>198</v>
      </c>
      <c r="B30" s="5" t="s">
        <v>87</v>
      </c>
      <c r="C30" s="5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">
      <c r="C31" s="5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">
      <c r="C32" s="5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">
      <c r="A33" s="5" t="s">
        <v>196</v>
      </c>
      <c r="B33" s="5" t="s">
        <v>87</v>
      </c>
      <c r="C33" s="5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">
      <c r="C34" s="5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">
      <c r="C35" s="5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">
      <c r="A36" s="5" t="s">
        <v>195</v>
      </c>
      <c r="B36" s="5" t="s">
        <v>87</v>
      </c>
      <c r="C36" s="5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">
      <c r="C37" s="5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">
      <c r="C38" s="5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">
      <c r="A39" s="5" t="s">
        <v>194</v>
      </c>
      <c r="B39" s="5" t="s">
        <v>87</v>
      </c>
      <c r="C39" s="5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">
      <c r="C40" s="5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">
      <c r="C41" s="5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">
      <c r="A42" s="5" t="s">
        <v>200</v>
      </c>
      <c r="B42" s="5" t="s">
        <v>87</v>
      </c>
      <c r="C42" s="5" t="s">
        <v>334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">
      <c r="C43" s="5" t="s">
        <v>335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">
      <c r="C44" s="5" t="s">
        <v>336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">
      <c r="B45" s="5" t="s">
        <v>88</v>
      </c>
      <c r="C45" s="5" t="s">
        <v>334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">
      <c r="C46" s="5" t="s">
        <v>335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">
      <c r="C47" s="5" t="s">
        <v>336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">
      <c r="A48" s="5" t="s">
        <v>191</v>
      </c>
      <c r="B48" s="5" t="s">
        <v>87</v>
      </c>
      <c r="C48" s="5" t="s">
        <v>334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">
      <c r="C49" s="5" t="s">
        <v>335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">
      <c r="A50" s="5" t="s">
        <v>199</v>
      </c>
      <c r="B50" s="5" t="s">
        <v>87</v>
      </c>
      <c r="C50" s="5" t="s">
        <v>334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">
      <c r="C51" s="5" t="s">
        <v>335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">
      <c r="A52" s="5" t="s">
        <v>184</v>
      </c>
      <c r="B52" s="5" t="s">
        <v>82</v>
      </c>
      <c r="C52" s="5" t="s">
        <v>334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">
      <c r="C53" s="5" t="s">
        <v>335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">
      <c r="A55" s="96" t="s">
        <v>331</v>
      </c>
      <c r="B55" s="97"/>
      <c r="C55" s="97"/>
    </row>
    <row r="56" spans="1:8" x14ac:dyDescent="0.2">
      <c r="A56" s="4" t="s">
        <v>160</v>
      </c>
      <c r="B56" s="4" t="s">
        <v>333</v>
      </c>
      <c r="C56" s="82" t="s">
        <v>12</v>
      </c>
      <c r="D56" s="4" t="s">
        <v>109</v>
      </c>
      <c r="E56" s="4" t="s">
        <v>96</v>
      </c>
      <c r="F56" s="4" t="s">
        <v>97</v>
      </c>
      <c r="G56" s="4" t="s">
        <v>98</v>
      </c>
      <c r="H56" s="4" t="s">
        <v>99</v>
      </c>
    </row>
    <row r="57" spans="1:8" x14ac:dyDescent="0.2">
      <c r="A57" s="5" t="s">
        <v>193</v>
      </c>
      <c r="B57" s="5" t="s">
        <v>87</v>
      </c>
      <c r="C57" s="5" t="s">
        <v>334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">
      <c r="C58" s="5" t="s">
        <v>335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">
      <c r="C59" s="5" t="s">
        <v>336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">
      <c r="A60" s="5" t="s">
        <v>192</v>
      </c>
      <c r="B60" s="5" t="s">
        <v>208</v>
      </c>
      <c r="C60" s="5" t="s">
        <v>334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">
      <c r="C61" s="5" t="s">
        <v>336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">
      <c r="B62" s="5" t="s">
        <v>209</v>
      </c>
      <c r="C62" s="5" t="s">
        <v>334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">
      <c r="C63" s="5" t="s">
        <v>336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">
      <c r="A64" s="5" t="s">
        <v>185</v>
      </c>
      <c r="B64" s="5" t="s">
        <v>208</v>
      </c>
      <c r="C64" s="5" t="s">
        <v>334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">
      <c r="C65" s="5" t="s">
        <v>336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">
      <c r="B66" s="5" t="s">
        <v>209</v>
      </c>
      <c r="C66" s="5" t="s">
        <v>334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">
      <c r="C67" s="5" t="s">
        <v>336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">
      <c r="A68" s="5" t="s">
        <v>205</v>
      </c>
      <c r="B68" s="5" t="s">
        <v>208</v>
      </c>
      <c r="C68" s="5" t="s">
        <v>334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">
      <c r="C69" s="5" t="s">
        <v>336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">
      <c r="B70" s="5" t="s">
        <v>209</v>
      </c>
      <c r="C70" s="5" t="s">
        <v>334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">
      <c r="C71" s="5" t="s">
        <v>336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">
      <c r="A72" s="5" t="s">
        <v>170</v>
      </c>
      <c r="B72" s="5" t="s">
        <v>208</v>
      </c>
      <c r="C72" s="5" t="s">
        <v>334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">
      <c r="C73" s="5" t="s">
        <v>336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">
      <c r="B74" s="5" t="s">
        <v>209</v>
      </c>
      <c r="C74" s="5" t="s">
        <v>334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">
      <c r="C75" s="5" t="s">
        <v>336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">
      <c r="A76" s="5" t="s">
        <v>175</v>
      </c>
      <c r="B76" s="5" t="s">
        <v>84</v>
      </c>
      <c r="C76" s="5" t="s">
        <v>334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">
      <c r="C77" s="5" t="s">
        <v>335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">
      <c r="A78" s="5" t="s">
        <v>173</v>
      </c>
      <c r="B78" s="5" t="s">
        <v>84</v>
      </c>
      <c r="C78" s="5" t="s">
        <v>334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">
      <c r="C79" s="5" t="s">
        <v>335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">
      <c r="A80" s="5" t="s">
        <v>174</v>
      </c>
      <c r="B80" s="5" t="s">
        <v>84</v>
      </c>
      <c r="C80" s="5" t="s">
        <v>334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">
      <c r="C81" s="5" t="s">
        <v>335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">
      <c r="A82" s="5" t="s">
        <v>197</v>
      </c>
      <c r="B82" s="5" t="s">
        <v>87</v>
      </c>
      <c r="C82" s="5" t="s">
        <v>334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">
      <c r="C83" s="5" t="s">
        <v>335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">
      <c r="C84" s="5" t="s">
        <v>336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">
      <c r="A85" s="5" t="s">
        <v>198</v>
      </c>
      <c r="B85" s="5" t="s">
        <v>87</v>
      </c>
      <c r="C85" s="5" t="s">
        <v>334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">
      <c r="C86" s="5" t="s">
        <v>335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">
      <c r="C87" s="5" t="s">
        <v>336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">
      <c r="A88" s="5" t="s">
        <v>196</v>
      </c>
      <c r="B88" s="5" t="s">
        <v>87</v>
      </c>
      <c r="C88" s="5" t="s">
        <v>334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">
      <c r="C89" s="5" t="s">
        <v>335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">
      <c r="C90" s="5" t="s">
        <v>336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">
      <c r="A91" s="5" t="s">
        <v>195</v>
      </c>
      <c r="B91" s="5" t="s">
        <v>87</v>
      </c>
      <c r="C91" s="5" t="s">
        <v>334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">
      <c r="C92" s="5" t="s">
        <v>335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">
      <c r="C93" s="5" t="s">
        <v>336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">
      <c r="A94" s="5" t="s">
        <v>194</v>
      </c>
      <c r="B94" s="5" t="s">
        <v>87</v>
      </c>
      <c r="C94" s="5" t="s">
        <v>334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">
      <c r="C95" s="5" t="s">
        <v>335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">
      <c r="C96" s="5" t="s">
        <v>336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">
      <c r="A97" s="5" t="s">
        <v>200</v>
      </c>
      <c r="B97" s="5" t="s">
        <v>87</v>
      </c>
      <c r="C97" s="5" t="s">
        <v>334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">
      <c r="C98" s="5" t="s">
        <v>335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">
      <c r="C99" s="5" t="s">
        <v>336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">
      <c r="B100" s="5" t="s">
        <v>88</v>
      </c>
      <c r="C100" s="5" t="s">
        <v>334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">
      <c r="C101" s="5" t="s">
        <v>335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">
      <c r="C102" s="5" t="s">
        <v>336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">
      <c r="A103" s="5" t="s">
        <v>191</v>
      </c>
      <c r="B103" s="5" t="s">
        <v>87</v>
      </c>
      <c r="C103" s="5" t="s">
        <v>334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">
      <c r="C104" s="5" t="s">
        <v>335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">
      <c r="A105" s="5" t="s">
        <v>199</v>
      </c>
      <c r="B105" s="5" t="s">
        <v>87</v>
      </c>
      <c r="C105" s="5" t="s">
        <v>334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">
      <c r="C106" s="5" t="s">
        <v>335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">
      <c r="A107" s="5" t="s">
        <v>184</v>
      </c>
      <c r="B107" s="5" t="s">
        <v>82</v>
      </c>
      <c r="C107" s="5" t="s">
        <v>334</v>
      </c>
      <c r="D107" s="90">
        <f t="shared" ref="D107:H108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">
      <c r="C108" s="5" t="s">
        <v>335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">
      <c r="A110" s="96" t="s">
        <v>332</v>
      </c>
      <c r="B110" s="97"/>
      <c r="C110" s="97"/>
    </row>
    <row r="111" spans="1:8" x14ac:dyDescent="0.2">
      <c r="A111" s="4" t="s">
        <v>160</v>
      </c>
      <c r="B111" s="4" t="s">
        <v>333</v>
      </c>
      <c r="C111" s="82" t="s">
        <v>12</v>
      </c>
      <c r="D111" s="4" t="s">
        <v>109</v>
      </c>
      <c r="E111" s="4" t="s">
        <v>96</v>
      </c>
      <c r="F111" s="4" t="s">
        <v>97</v>
      </c>
      <c r="G111" s="4" t="s">
        <v>98</v>
      </c>
      <c r="H111" s="4" t="s">
        <v>99</v>
      </c>
    </row>
    <row r="112" spans="1:8" x14ac:dyDescent="0.2">
      <c r="A112" s="5" t="s">
        <v>193</v>
      </c>
      <c r="B112" s="5" t="s">
        <v>87</v>
      </c>
      <c r="C112" s="5" t="s">
        <v>334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">
      <c r="C113" s="5" t="s">
        <v>335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">
      <c r="C114" s="5" t="s">
        <v>336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">
      <c r="A115" s="5" t="s">
        <v>192</v>
      </c>
      <c r="B115" s="5" t="s">
        <v>208</v>
      </c>
      <c r="C115" s="5" t="s">
        <v>334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">
      <c r="C116" s="5" t="s">
        <v>336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">
      <c r="B117" s="5" t="s">
        <v>209</v>
      </c>
      <c r="C117" s="5" t="s">
        <v>334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">
      <c r="C118" s="5" t="s">
        <v>336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">
      <c r="A119" s="5" t="s">
        <v>185</v>
      </c>
      <c r="B119" s="5" t="s">
        <v>208</v>
      </c>
      <c r="C119" s="5" t="s">
        <v>334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">
      <c r="C120" s="5" t="s">
        <v>336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">
      <c r="B121" s="5" t="s">
        <v>209</v>
      </c>
      <c r="C121" s="5" t="s">
        <v>334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">
      <c r="C122" s="5" t="s">
        <v>336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">
      <c r="A123" s="5" t="s">
        <v>205</v>
      </c>
      <c r="B123" s="5" t="s">
        <v>208</v>
      </c>
      <c r="C123" s="5" t="s">
        <v>334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">
      <c r="C124" s="5" t="s">
        <v>336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">
      <c r="B125" s="5" t="s">
        <v>209</v>
      </c>
      <c r="C125" s="5" t="s">
        <v>334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">
      <c r="C126" s="5" t="s">
        <v>336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">
      <c r="A127" s="5" t="s">
        <v>170</v>
      </c>
      <c r="B127" s="5" t="s">
        <v>208</v>
      </c>
      <c r="C127" s="5" t="s">
        <v>334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">
      <c r="C128" s="5" t="s">
        <v>336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">
      <c r="B129" s="5" t="s">
        <v>209</v>
      </c>
      <c r="C129" s="5" t="s">
        <v>334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">
      <c r="C130" s="5" t="s">
        <v>336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">
      <c r="A131" s="5" t="s">
        <v>175</v>
      </c>
      <c r="B131" s="5" t="s">
        <v>84</v>
      </c>
      <c r="C131" s="5" t="s">
        <v>334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">
      <c r="C132" s="5" t="s">
        <v>335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">
      <c r="A133" s="5" t="s">
        <v>173</v>
      </c>
      <c r="B133" s="5" t="s">
        <v>84</v>
      </c>
      <c r="C133" s="5" t="s">
        <v>334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">
      <c r="C134" s="5" t="s">
        <v>335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">
      <c r="A135" s="5" t="s">
        <v>174</v>
      </c>
      <c r="B135" s="5" t="s">
        <v>84</v>
      </c>
      <c r="C135" s="5" t="s">
        <v>334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">
      <c r="C136" s="5" t="s">
        <v>335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">
      <c r="A137" s="5" t="s">
        <v>197</v>
      </c>
      <c r="B137" s="5" t="s">
        <v>87</v>
      </c>
      <c r="C137" s="5" t="s">
        <v>334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">
      <c r="C138" s="5" t="s">
        <v>335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">
      <c r="C139" s="5" t="s">
        <v>336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">
      <c r="A140" s="5" t="s">
        <v>198</v>
      </c>
      <c r="B140" s="5" t="s">
        <v>87</v>
      </c>
      <c r="C140" s="5" t="s">
        <v>334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">
      <c r="C141" s="5" t="s">
        <v>335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">
      <c r="C142" s="5" t="s">
        <v>336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">
      <c r="A143" s="5" t="s">
        <v>196</v>
      </c>
      <c r="B143" s="5" t="s">
        <v>87</v>
      </c>
      <c r="C143" s="5" t="s">
        <v>334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">
      <c r="C144" s="5" t="s">
        <v>335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">
      <c r="C145" s="5" t="s">
        <v>336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">
      <c r="A146" s="5" t="s">
        <v>195</v>
      </c>
      <c r="B146" s="5" t="s">
        <v>87</v>
      </c>
      <c r="C146" s="5" t="s">
        <v>334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">
      <c r="C147" s="5" t="s">
        <v>335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">
      <c r="C148" s="5" t="s">
        <v>336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">
      <c r="A149" s="5" t="s">
        <v>194</v>
      </c>
      <c r="B149" s="5" t="s">
        <v>87</v>
      </c>
      <c r="C149" s="5" t="s">
        <v>334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">
      <c r="C150" s="5" t="s">
        <v>335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">
      <c r="C151" s="5" t="s">
        <v>336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">
      <c r="A152" s="5" t="s">
        <v>200</v>
      </c>
      <c r="B152" s="5" t="s">
        <v>87</v>
      </c>
      <c r="C152" s="5" t="s">
        <v>334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">
      <c r="C153" s="5" t="s">
        <v>335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">
      <c r="C154" s="5" t="s">
        <v>336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">
      <c r="B155" s="5" t="s">
        <v>88</v>
      </c>
      <c r="C155" s="5" t="s">
        <v>334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">
      <c r="C156" s="5" t="s">
        <v>335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">
      <c r="C157" s="5" t="s">
        <v>336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">
      <c r="A158" s="5" t="s">
        <v>191</v>
      </c>
      <c r="B158" s="5" t="s">
        <v>87</v>
      </c>
      <c r="C158" s="5" t="s">
        <v>334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">
      <c r="C159" s="5" t="s">
        <v>335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">
      <c r="A160" s="5" t="s">
        <v>199</v>
      </c>
      <c r="B160" s="5" t="s">
        <v>87</v>
      </c>
      <c r="C160" s="5" t="s">
        <v>334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">
      <c r="C161" s="5" t="s">
        <v>335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">
      <c r="A162" s="5" t="s">
        <v>184</v>
      </c>
      <c r="B162" s="5" t="s">
        <v>82</v>
      </c>
      <c r="C162" s="5" t="s">
        <v>334</v>
      </c>
      <c r="D162" s="90">
        <f t="shared" ref="D162:H163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">
      <c r="C163" s="5" t="s">
        <v>335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kAHgRU7x9dnAILe+npXwlTDY8pCitxbj3CBbEv5x8mtZuCrvymmJz1ga1D9QxKOJzvFVIqLbrHrQCaBsBoIDSA==" saltValue="ahyfcla+uA43bK1l1ibK4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" customWidth="1"/>
    <col min="2" max="2" width="27.42578125" style="8" customWidth="1"/>
    <col min="3" max="3" width="23.7109375" style="8" customWidth="1"/>
    <col min="4" max="7" width="17.28515625" style="8" customWidth="1"/>
    <col min="8" max="8" width="12.7109375" style="8" customWidth="1"/>
    <col min="9" max="16384" width="12.7109375" style="8"/>
  </cols>
  <sheetData>
    <row r="1" spans="1:8" x14ac:dyDescent="0.2">
      <c r="A1" s="1" t="s">
        <v>160</v>
      </c>
      <c r="B1" s="1" t="s">
        <v>333</v>
      </c>
      <c r="C1" s="1"/>
      <c r="D1" s="4" t="s">
        <v>122</v>
      </c>
      <c r="E1" s="4" t="s">
        <v>123</v>
      </c>
      <c r="F1" s="4" t="s">
        <v>124</v>
      </c>
      <c r="G1" s="4" t="s">
        <v>125</v>
      </c>
      <c r="H1" s="4"/>
    </row>
    <row r="2" spans="1:8" x14ac:dyDescent="0.2">
      <c r="A2" s="3" t="s">
        <v>169</v>
      </c>
      <c r="B2" s="8" t="s">
        <v>104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">
      <c r="C3" s="8" t="s">
        <v>335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">
      <c r="A4" s="3" t="s">
        <v>188</v>
      </c>
      <c r="B4" s="8" t="s">
        <v>104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">
      <c r="C5" s="8" t="s">
        <v>335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">
      <c r="A6" s="3" t="s">
        <v>187</v>
      </c>
      <c r="B6" s="8" t="s">
        <v>104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">
      <c r="C7" s="8" t="s">
        <v>335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">
      <c r="A9" s="92" t="s">
        <v>331</v>
      </c>
    </row>
    <row r="10" spans="1:8" x14ac:dyDescent="0.2">
      <c r="A10" s="1" t="s">
        <v>160</v>
      </c>
      <c r="B10" s="1" t="s">
        <v>333</v>
      </c>
      <c r="C10" s="1"/>
      <c r="D10" s="4" t="s">
        <v>122</v>
      </c>
      <c r="E10" s="4" t="s">
        <v>123</v>
      </c>
      <c r="F10" s="4" t="s">
        <v>124</v>
      </c>
      <c r="G10" s="4" t="s">
        <v>125</v>
      </c>
    </row>
    <row r="11" spans="1:8" x14ac:dyDescent="0.2">
      <c r="A11" s="3" t="s">
        <v>169</v>
      </c>
      <c r="B11" s="8" t="s">
        <v>104</v>
      </c>
      <c r="C11" s="3" t="s">
        <v>334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">
      <c r="C12" s="8" t="s">
        <v>335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">
      <c r="A13" s="3" t="s">
        <v>188</v>
      </c>
      <c r="B13" s="8" t="s">
        <v>104</v>
      </c>
      <c r="C13" s="3" t="s">
        <v>334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">
      <c r="C14" s="8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">
      <c r="A15" s="3" t="s">
        <v>187</v>
      </c>
      <c r="B15" s="8" t="s">
        <v>104</v>
      </c>
      <c r="C15" s="3" t="s">
        <v>334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">
      <c r="C16" s="8" t="s">
        <v>335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">
      <c r="A18" s="92" t="s">
        <v>332</v>
      </c>
    </row>
    <row r="19" spans="1:7" x14ac:dyDescent="0.2">
      <c r="A19" s="1" t="s">
        <v>160</v>
      </c>
      <c r="B19" s="1" t="s">
        <v>333</v>
      </c>
      <c r="C19" s="1"/>
      <c r="D19" s="4" t="s">
        <v>122</v>
      </c>
      <c r="E19" s="4" t="s">
        <v>123</v>
      </c>
      <c r="F19" s="4" t="s">
        <v>124</v>
      </c>
      <c r="G19" s="4" t="s">
        <v>125</v>
      </c>
    </row>
    <row r="20" spans="1:7" x14ac:dyDescent="0.2">
      <c r="A20" s="3" t="s">
        <v>169</v>
      </c>
      <c r="B20" s="8" t="s">
        <v>104</v>
      </c>
      <c r="C20" s="3" t="s">
        <v>334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">
      <c r="C21" s="8" t="s">
        <v>335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">
      <c r="A22" s="3" t="s">
        <v>188</v>
      </c>
      <c r="B22" s="8" t="s">
        <v>104</v>
      </c>
      <c r="C22" s="3" t="s">
        <v>334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">
      <c r="C23" s="8" t="s">
        <v>335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">
      <c r="A24" s="3" t="s">
        <v>187</v>
      </c>
      <c r="B24" s="8" t="s">
        <v>104</v>
      </c>
      <c r="C24" s="3" t="s">
        <v>334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">
      <c r="C25" s="8" t="s">
        <v>335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BGQil5AAjHIv1jMa0/xfwEgo7+DixWYAKgnMytJsrPESjvhWfMym29uXwFxNKdNmH8WlwKf8RfNpWUCalKfcFw==" saltValue="4CAQdctjUPhXs4rBY3eRh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lang=fr</cp:keywords>
  <cp:lastModifiedBy>Romesh Abeysuriya</cp:lastModifiedBy>
  <dcterms:created xsi:type="dcterms:W3CDTF">2017-08-01T10:42:13Z</dcterms:created>
  <dcterms:modified xsi:type="dcterms:W3CDTF">2023-01-25T12:48:59Z</dcterms:modified>
</cp:coreProperties>
</file>