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FDF9EAC9-48F4-40CB-8E55-D37D0DD16DB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35" i="2"/>
  <c r="A34" i="2"/>
  <c r="A32" i="2"/>
  <c r="A27" i="2"/>
  <c r="A19" i="2"/>
  <c r="A18" i="2"/>
  <c r="A16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A3" i="2"/>
  <c r="H2" i="2"/>
  <c r="G2" i="2"/>
  <c r="A2" i="2"/>
  <c r="A31" i="2" s="1"/>
  <c r="C33" i="1"/>
  <c r="C20" i="1"/>
  <c r="A24" i="2" l="1"/>
  <c r="I6" i="2"/>
  <c r="A26" i="2"/>
  <c r="I2" i="2"/>
  <c r="A39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40" i="2"/>
  <c r="A22" i="2"/>
  <c r="A30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<sst xmlns="http://schemas.openxmlformats.org/spreadsheetml/2006/main" count="2092" uniqueCount="337">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</sst>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1009009.25</v>
      </c>
    </row>
    <row r="8" spans="1:3" ht="15" customHeight="1" x14ac:dyDescent="0.2">
      <c r="B8" s="5" t="s">
        <v>19</v>
      </c>
      <c r="C8" s="44">
        <v>2E-3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0.68451698300000008</v>
      </c>
    </row>
    <row r="11" spans="1:3" ht="15" customHeight="1" x14ac:dyDescent="0.2">
      <c r="B11" s="5" t="s">
        <v>22</v>
      </c>
      <c r="C11" s="45">
        <v>0.85099999999999998</v>
      </c>
    </row>
    <row r="12" spans="1:3" ht="15" customHeight="1" x14ac:dyDescent="0.2">
      <c r="B12" s="5" t="s">
        <v>23</v>
      </c>
      <c r="C12" s="45">
        <v>0.59499999999999997</v>
      </c>
    </row>
    <row r="13" spans="1:3" ht="15" customHeight="1" x14ac:dyDescent="0.2">
      <c r="B13" s="5" t="s">
        <v>24</v>
      </c>
      <c r="C13" s="45">
        <v>0.26800000000000002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1.77E-2</v>
      </c>
    </row>
    <row r="24" spans="1:3" ht="15" customHeight="1" x14ac:dyDescent="0.2">
      <c r="B24" s="15" t="s">
        <v>33</v>
      </c>
      <c r="C24" s="45">
        <v>0.43480000000000002</v>
      </c>
    </row>
    <row r="25" spans="1:3" ht="15" customHeight="1" x14ac:dyDescent="0.2">
      <c r="B25" s="15" t="s">
        <v>34</v>
      </c>
      <c r="C25" s="45">
        <v>0.49220000000000003</v>
      </c>
    </row>
    <row r="26" spans="1:3" ht="15" customHeight="1" x14ac:dyDescent="0.2">
      <c r="B26" s="15" t="s">
        <v>35</v>
      </c>
      <c r="C26" s="45">
        <v>5.5300000000000002E-2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0.20661157022066101</v>
      </c>
    </row>
    <row r="30" spans="1:3" ht="14.25" customHeight="1" x14ac:dyDescent="0.2">
      <c r="B30" s="25" t="s">
        <v>38</v>
      </c>
      <c r="C30" s="99">
        <v>0.15077060531507699</v>
      </c>
    </row>
    <row r="31" spans="1:3" ht="14.25" customHeight="1" x14ac:dyDescent="0.2">
      <c r="B31" s="25" t="s">
        <v>39</v>
      </c>
      <c r="C31" s="99">
        <v>0.13982577621398301</v>
      </c>
    </row>
    <row r="32" spans="1:3" ht="14.25" customHeight="1" x14ac:dyDescent="0.2">
      <c r="B32" s="25" t="s">
        <v>40</v>
      </c>
      <c r="C32" s="99">
        <v>0.50279204825027901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11.9268851410695</v>
      </c>
    </row>
    <row r="38" spans="1:5" ht="15" customHeight="1" x14ac:dyDescent="0.2">
      <c r="B38" s="11" t="s">
        <v>45</v>
      </c>
      <c r="C38" s="43">
        <v>14.486694208547</v>
      </c>
      <c r="D38" s="12"/>
      <c r="E38" s="13"/>
    </row>
    <row r="39" spans="1:5" ht="15" customHeight="1" x14ac:dyDescent="0.2">
      <c r="B39" s="11" t="s">
        <v>46</v>
      </c>
      <c r="C39" s="43">
        <v>16.852618704410599</v>
      </c>
      <c r="D39" s="12"/>
      <c r="E39" s="12"/>
    </row>
    <row r="40" spans="1:5" ht="15" customHeight="1" x14ac:dyDescent="0.2">
      <c r="B40" s="11" t="s">
        <v>47</v>
      </c>
      <c r="C40" s="100">
        <v>0.43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10.79415388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1.42241E-2</v>
      </c>
      <c r="D45" s="12"/>
    </row>
    <row r="46" spans="1:5" ht="15.75" customHeight="1" x14ac:dyDescent="0.2">
      <c r="B46" s="11" t="s">
        <v>52</v>
      </c>
      <c r="C46" s="45">
        <v>7.4557189999999995E-2</v>
      </c>
      <c r="D46" s="12"/>
    </row>
    <row r="47" spans="1:5" ht="15.75" customHeight="1" x14ac:dyDescent="0.2">
      <c r="B47" s="11" t="s">
        <v>53</v>
      </c>
      <c r="C47" s="45">
        <v>8.137309999999999E-2</v>
      </c>
      <c r="D47" s="12"/>
      <c r="E47" s="13"/>
    </row>
    <row r="48" spans="1:5" ht="15" customHeight="1" x14ac:dyDescent="0.2">
      <c r="B48" s="11" t="s">
        <v>54</v>
      </c>
      <c r="C48" s="46">
        <v>0.82984561000000001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2.9</v>
      </c>
      <c r="D51" s="12"/>
    </row>
    <row r="52" spans="1:4" ht="15" customHeight="1" x14ac:dyDescent="0.2">
      <c r="B52" s="11" t="s">
        <v>57</v>
      </c>
      <c r="C52" s="100">
        <v>2.9</v>
      </c>
    </row>
    <row r="53" spans="1:4" ht="15.75" customHeight="1" x14ac:dyDescent="0.2">
      <c r="B53" s="11" t="s">
        <v>58</v>
      </c>
      <c r="C53" s="100">
        <v>2.9</v>
      </c>
    </row>
    <row r="54" spans="1:4" ht="15.75" customHeight="1" x14ac:dyDescent="0.2">
      <c r="B54" s="11" t="s">
        <v>59</v>
      </c>
      <c r="C54" s="100">
        <v>2.9</v>
      </c>
    </row>
    <row r="55" spans="1:4" ht="15.75" customHeight="1" x14ac:dyDescent="0.2">
      <c r="B55" s="11" t="s">
        <v>60</v>
      </c>
      <c r="C55" s="100">
        <v>2.9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2.0689655172413789E-2</v>
      </c>
    </row>
    <row r="59" spans="1:4" ht="15.75" customHeight="1" x14ac:dyDescent="0.2">
      <c r="B59" s="11" t="s">
        <v>63</v>
      </c>
      <c r="C59" s="45">
        <v>0.58013599999999999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7.4720325000000004E-2</v>
      </c>
    </row>
    <row r="63" spans="1:4" ht="15.75" customHeight="1" x14ac:dyDescent="0.2">
      <c r="A63" s="4"/>
    </row>
  </sheetData>
  <sheetProtection algorithmName="SHA-512" hashValue="tzvgRE/D9EWMGsty4Yy4RRmuLvqLqxMqoLqmx21/0xScv68wTq7wcwVMu7Br/mFvAw/tbSVESHffTyIcecunzQ==" saltValue="H/VJfgG694Xo12Y8vEFi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0.65220269036790002</v>
      </c>
      <c r="C2" s="98">
        <v>0.95</v>
      </c>
      <c r="D2" s="56">
        <v>55.12482350799813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39.815027292809162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368.86463746807789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2.0501489005115019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0.20210260315056</v>
      </c>
      <c r="C10" s="98">
        <v>0.95</v>
      </c>
      <c r="D10" s="56">
        <v>12.947326736605079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0.20210260315056</v>
      </c>
      <c r="C11" s="98">
        <v>0.95</v>
      </c>
      <c r="D11" s="56">
        <v>12.947326736605079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0.20210260315056</v>
      </c>
      <c r="C12" s="98">
        <v>0.95</v>
      </c>
      <c r="D12" s="56">
        <v>12.947326736605079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0.20210260315056</v>
      </c>
      <c r="C13" s="98">
        <v>0.95</v>
      </c>
      <c r="D13" s="56">
        <v>12.947326736605079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0.20210260315056</v>
      </c>
      <c r="C14" s="98">
        <v>0.95</v>
      </c>
      <c r="D14" s="56">
        <v>12.947326736605079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0.20210260315056</v>
      </c>
      <c r="C15" s="98">
        <v>0.95</v>
      </c>
      <c r="D15" s="56">
        <v>12.947326736605079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0.65409253650042354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8.5173575549872886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8.5173575549872886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0.99669449999999993</v>
      </c>
      <c r="C21" s="98">
        <v>0.95</v>
      </c>
      <c r="D21" s="56">
        <v>23.330746965205979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22.308947987822169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4.2388047202319106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0.25194343901549998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0.15762740655395999</v>
      </c>
      <c r="C27" s="98">
        <v>0.95</v>
      </c>
      <c r="D27" s="56">
        <v>18.508269134264211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0.909213974244787</v>
      </c>
      <c r="C29" s="98">
        <v>0.95</v>
      </c>
      <c r="D29" s="56">
        <v>107.01874447998669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1.8336841254333389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9.7786897399999989E-3</v>
      </c>
      <c r="C32" s="98">
        <v>0.95</v>
      </c>
      <c r="D32" s="56">
        <v>1.3977661511371069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0.1490117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3.5105839673843442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0.92307283424517605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jJhEhz5z5ExJjfEzKazZ+wczN45DINW/7LA937LyH8wlx3DQSUoGPC1Q2wiu14ojZTjq0DlfrTZ8as2P5S3rA==" saltValue="eSAsng9k4dmKUK9mxxsW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UVYhLXNF0f9ZQ9tWIYIIQA/+BntUGIryJNfS2uBgteyPaiCNWm6P1klvBUKWW7d/XVUMJ9EbwjuUUA3z+JOLDA==" saltValue="1pYlxrajA2CWTe4H8VQbH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mhUXtpLFpwglt2IP561EFEPgK0dkz5ofmm1A5yNRYrw+uJ2jaJ7eH18UaNY9lRP5UAd/LELAfp86MSV6LFePMg==" saltValue="GMLJSqsrLAVawSbe9t/B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">
      <c r="A3" s="3" t="s">
        <v>209</v>
      </c>
      <c r="B3" s="21">
        <f>frac_mam_1month * 2.6</f>
        <v>9.79577742E-2</v>
      </c>
      <c r="C3" s="21">
        <f>frac_mam_1_5months * 2.6</f>
        <v>9.79577742E-2</v>
      </c>
      <c r="D3" s="21">
        <f>frac_mam_6_11months * 2.6</f>
        <v>4.3466602399999998E-2</v>
      </c>
      <c r="E3" s="21">
        <f>frac_mam_12_23months * 2.6</f>
        <v>1.8051505420000002E-2</v>
      </c>
      <c r="F3" s="21">
        <f>frac_mam_24_59months * 2.6</f>
        <v>2.2022551720000002E-2</v>
      </c>
    </row>
    <row r="4" spans="1:6" ht="15.75" customHeight="1" x14ac:dyDescent="0.2">
      <c r="A4" s="3" t="s">
        <v>208</v>
      </c>
      <c r="B4" s="21">
        <f>frac_sam_1month * 2.6</f>
        <v>0.1194798644</v>
      </c>
      <c r="C4" s="21">
        <f>frac_sam_1_5months * 2.6</f>
        <v>0.1194798644</v>
      </c>
      <c r="D4" s="21">
        <f>frac_sam_6_11months * 2.6</f>
        <v>4.0093019200000003E-2</v>
      </c>
      <c r="E4" s="21">
        <f>frac_sam_12_23months * 2.6</f>
        <v>5.8565746199999999E-3</v>
      </c>
      <c r="F4" s="21">
        <f>frac_sam_24_59months * 2.6</f>
        <v>1.5233741119999998E-2</v>
      </c>
    </row>
  </sheetData>
  <sheetProtection algorithmName="SHA-512" hashValue="uMqY10qKSli5D6lROxZCdce2DCo/rLN1ZCmc8jpa22gW2xH1FJEet/SZgKIB7f9UFdlo5BacN/n00l8Jh3iIsA==" saltValue="8jaQnv4087/Px2fNYHgE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0.59499999999999997</v>
      </c>
      <c r="E10" s="60">
        <f>IF(ISBLANK(comm_deliv), frac_children_health_facility,1)</f>
        <v>0.59499999999999997</v>
      </c>
      <c r="F10" s="60">
        <f>IF(ISBLANK(comm_deliv), frac_children_health_facility,1)</f>
        <v>0.59499999999999997</v>
      </c>
      <c r="G10" s="60">
        <f>IF(ISBLANK(comm_deliv), frac_children_health_facility,1)</f>
        <v>0.59499999999999997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0.15471918119713998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6.6308220513059984E-2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9.4455615289799982E-2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SKsDYA5KRqJsUC40UOcRUOMtyj4j9sTfV7hovzSe0sQfqlw/xgWn7heYOfQ/hRvS6qt3YUk/ZGzMt0FBR02G4Q==" saltValue="/K3TRxWhU/OKA81nrul0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MXEvLGM0ha4aD5oOZJVrHFRKt12KzYPWOoCCj37WiZl6bFT1PJP67oI5AFLqvqVQOTRM4JChoa7dcBiLi6S1Yg==" saltValue="mT46C2l6yjEL4v6Y3oNJt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v+q9YQRxMeBvNnfrCaFOrbfuqSeNrAKBkKGGqMSpGDtopf2XT3rv5aIOkTAgcW/R6/xRdWVu/MnQMx91NG8KA==" saltValue="4nCOfnYPRkUuGJSLrnM2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8SFR7/NZYynQPPB+EOBCus/SzSv2lKLob6B/wp86hdU7dE/C2XFFfUbDv7j1O8VjwY8zW8bZ0TcI1fbGZK1rA==" saltValue="qZsfi8/SH1J0EYER8LjlE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xVgUDzmLO2zYVnidDYl8aWQtA6pkP0iTh7TtITN/W23yQqcm/pqfe1QpkB7k+mwnQ1I40MOEp5PNQ9cyM6TKg==" saltValue="PWQd8hsaHBneDUwdGEFwK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tuP1RTwapHupfQLAMBPwZwphfKbJt1bGoVSQbXk00ghXSi0hH/ncaFmtCt/k7++V3LYHL4n22rjLUAZgQazDw==" saltValue="0xZgEebAMw1HscmG8aeiS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192914.56520000001</v>
      </c>
      <c r="C2" s="49">
        <v>387000</v>
      </c>
      <c r="D2" s="49">
        <v>838000</v>
      </c>
      <c r="E2" s="49">
        <v>6359000</v>
      </c>
      <c r="F2" s="49">
        <v>5895000</v>
      </c>
      <c r="G2" s="17">
        <f t="shared" ref="G2:G11" si="0">C2+D2+E2+F2</f>
        <v>13479000</v>
      </c>
      <c r="H2" s="17">
        <f t="shared" ref="H2:H11" si="1">(B2 + stillbirth*B2/(1000-stillbirth))/(1-abortion)</f>
        <v>221613.22406053415</v>
      </c>
      <c r="I2" s="17">
        <f t="shared" ref="I2:I11" si="2">G2-H2</f>
        <v>13257386.775939466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189486.5154</v>
      </c>
      <c r="C3" s="50">
        <v>390000</v>
      </c>
      <c r="D3" s="50">
        <v>819000</v>
      </c>
      <c r="E3" s="50">
        <v>6329000</v>
      </c>
      <c r="F3" s="50">
        <v>5967000</v>
      </c>
      <c r="G3" s="17">
        <f t="shared" si="0"/>
        <v>13505000</v>
      </c>
      <c r="H3" s="17">
        <f t="shared" si="1"/>
        <v>217675.2053441637</v>
      </c>
      <c r="I3" s="17">
        <f t="shared" si="2"/>
        <v>13287324.794655837</v>
      </c>
    </row>
    <row r="4" spans="1:9" ht="15.75" customHeight="1" x14ac:dyDescent="0.2">
      <c r="A4" s="5">
        <f t="shared" si="3"/>
        <v>2023</v>
      </c>
      <c r="B4" s="49">
        <v>185903.484</v>
      </c>
      <c r="C4" s="50">
        <v>396000</v>
      </c>
      <c r="D4" s="50">
        <v>803000</v>
      </c>
      <c r="E4" s="50">
        <v>6288000</v>
      </c>
      <c r="F4" s="50">
        <v>6021000</v>
      </c>
      <c r="G4" s="17">
        <f t="shared" si="0"/>
        <v>13508000</v>
      </c>
      <c r="H4" s="17">
        <f t="shared" si="1"/>
        <v>213559.14941214572</v>
      </c>
      <c r="I4" s="17">
        <f t="shared" si="2"/>
        <v>13294440.850587854</v>
      </c>
    </row>
    <row r="5" spans="1:9" ht="15.75" customHeight="1" x14ac:dyDescent="0.2">
      <c r="A5" s="5">
        <f t="shared" si="3"/>
        <v>2024</v>
      </c>
      <c r="B5" s="49">
        <v>182155.84319999989</v>
      </c>
      <c r="C5" s="50">
        <v>404000</v>
      </c>
      <c r="D5" s="50">
        <v>790000</v>
      </c>
      <c r="E5" s="50">
        <v>6250000</v>
      </c>
      <c r="F5" s="50">
        <v>6064000</v>
      </c>
      <c r="G5" s="17">
        <f t="shared" si="0"/>
        <v>13508000</v>
      </c>
      <c r="H5" s="17">
        <f t="shared" si="1"/>
        <v>209253.99619860895</v>
      </c>
      <c r="I5" s="17">
        <f t="shared" si="2"/>
        <v>13298746.003801391</v>
      </c>
    </row>
    <row r="6" spans="1:9" ht="15.75" customHeight="1" x14ac:dyDescent="0.2">
      <c r="A6" s="5">
        <f t="shared" si="3"/>
        <v>2025</v>
      </c>
      <c r="B6" s="49">
        <v>178250.016</v>
      </c>
      <c r="C6" s="50">
        <v>416000</v>
      </c>
      <c r="D6" s="50">
        <v>780000</v>
      </c>
      <c r="E6" s="50">
        <v>6227000</v>
      </c>
      <c r="F6" s="50">
        <v>6099000</v>
      </c>
      <c r="G6" s="17">
        <f t="shared" si="0"/>
        <v>13522000</v>
      </c>
      <c r="H6" s="17">
        <f t="shared" si="1"/>
        <v>204767.12421194516</v>
      </c>
      <c r="I6" s="17">
        <f t="shared" si="2"/>
        <v>13317232.875788055</v>
      </c>
    </row>
    <row r="7" spans="1:9" ht="15.75" customHeight="1" x14ac:dyDescent="0.2">
      <c r="A7" s="5">
        <f t="shared" si="3"/>
        <v>2026</v>
      </c>
      <c r="B7" s="49">
        <v>175602.51519999999</v>
      </c>
      <c r="C7" s="50">
        <v>431000</v>
      </c>
      <c r="D7" s="50">
        <v>774000</v>
      </c>
      <c r="E7" s="50">
        <v>6218000</v>
      </c>
      <c r="F7" s="50">
        <v>6125000</v>
      </c>
      <c r="G7" s="17">
        <f t="shared" si="0"/>
        <v>13548000</v>
      </c>
      <c r="H7" s="17">
        <f t="shared" si="1"/>
        <v>201725.77174909419</v>
      </c>
      <c r="I7" s="17">
        <f t="shared" si="2"/>
        <v>13346274.228250906</v>
      </c>
    </row>
    <row r="8" spans="1:9" ht="15.75" customHeight="1" x14ac:dyDescent="0.2">
      <c r="A8" s="5">
        <f t="shared" si="3"/>
        <v>2027</v>
      </c>
      <c r="B8" s="49">
        <v>172829.04120000001</v>
      </c>
      <c r="C8" s="50">
        <v>450000</v>
      </c>
      <c r="D8" s="50">
        <v>772000</v>
      </c>
      <c r="E8" s="50">
        <v>6222000</v>
      </c>
      <c r="F8" s="50">
        <v>6147000</v>
      </c>
      <c r="G8" s="17">
        <f t="shared" si="0"/>
        <v>13591000</v>
      </c>
      <c r="H8" s="17">
        <f t="shared" si="1"/>
        <v>198539.70586365496</v>
      </c>
      <c r="I8" s="17">
        <f t="shared" si="2"/>
        <v>13392460.294136345</v>
      </c>
    </row>
    <row r="9" spans="1:9" ht="15.75" customHeight="1" x14ac:dyDescent="0.2">
      <c r="A9" s="5">
        <f t="shared" si="3"/>
        <v>2028</v>
      </c>
      <c r="B9" s="49">
        <v>169947.71919999999</v>
      </c>
      <c r="C9" s="50">
        <v>470000</v>
      </c>
      <c r="D9" s="50">
        <v>774000</v>
      </c>
      <c r="E9" s="50">
        <v>6238000</v>
      </c>
      <c r="F9" s="50">
        <v>6161000</v>
      </c>
      <c r="G9" s="17">
        <f t="shared" si="0"/>
        <v>13643000</v>
      </c>
      <c r="H9" s="17">
        <f t="shared" si="1"/>
        <v>195229.74812503342</v>
      </c>
      <c r="I9" s="17">
        <f t="shared" si="2"/>
        <v>13447770.251874967</v>
      </c>
    </row>
    <row r="10" spans="1:9" ht="15.75" customHeight="1" x14ac:dyDescent="0.2">
      <c r="A10" s="5">
        <f t="shared" si="3"/>
        <v>2029</v>
      </c>
      <c r="B10" s="49">
        <v>166949.26079999999</v>
      </c>
      <c r="C10" s="50">
        <v>486000</v>
      </c>
      <c r="D10" s="50">
        <v>781000</v>
      </c>
      <c r="E10" s="50">
        <v>6256000</v>
      </c>
      <c r="F10" s="50">
        <v>6166000</v>
      </c>
      <c r="G10" s="17">
        <f t="shared" si="0"/>
        <v>13689000</v>
      </c>
      <c r="H10" s="17">
        <f t="shared" si="1"/>
        <v>191785.22835771317</v>
      </c>
      <c r="I10" s="17">
        <f t="shared" si="2"/>
        <v>13497214.771642286</v>
      </c>
    </row>
    <row r="11" spans="1:9" ht="15.75" customHeight="1" x14ac:dyDescent="0.2">
      <c r="A11" s="5">
        <f t="shared" si="3"/>
        <v>2030</v>
      </c>
      <c r="B11" s="49">
        <v>163863.92000000001</v>
      </c>
      <c r="C11" s="50">
        <v>497000</v>
      </c>
      <c r="D11" s="50">
        <v>793000</v>
      </c>
      <c r="E11" s="50">
        <v>6272000</v>
      </c>
      <c r="F11" s="50">
        <v>6162000</v>
      </c>
      <c r="G11" s="17">
        <f t="shared" si="0"/>
        <v>13724000</v>
      </c>
      <c r="H11" s="17">
        <f t="shared" si="1"/>
        <v>188240.90125465262</v>
      </c>
      <c r="I11" s="17">
        <f t="shared" si="2"/>
        <v>13535759.098745348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RzGb33YvXwbwpd4le7Tl1AWtZkN4GAfPqX0BGZX4Tr5Hwex3krKzMOqp61TAlygE/KkBwl4k0oAEWInpDHPng==" saltValue="Gm3adwNEYUHBqwc4jIO4A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33AQmkegla2fJ0UJMfwXkrr1plhRBowZzjkbJxekySBlVRk7Dp8vML+PhFzwNpaIBowhObMGqV2R+f092eVXmw==" saltValue="GJyfhdwmW5Rj0LQopvNSc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d2Gcgc/eFpXmawE7JBip4VgZXxBkoaeXWUeJFLryXp0UzFfTjgA4/MQuJxV80EAp5Ll2lPuXIf0Cd6I25eOT6g==" saltValue="CW43nOauGaO8wvm5LTte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16BNtAaFQHgfjct2LaTJfh4SaEARBDB1UgM8me0wHEr39OwM2JSDKkURcPxxJD3zACjjnseN8cy9jXw1UExdnA==" saltValue="U6ZmpIXS5syq8eA4TC+N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jQDdgu9/cDzLa0DFtUa/SZ39qsdlBC8Z5cBQ6DBc3qcQYriRaBqlx4U3fELtXT3TPoV33ARvYfqNvbrD7NkbQw==" saltValue="7K47Eyjg2R/jEAZIuwU8d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uzGWch+ZGu/xSQ4S3oin/dDMkJADlSl0PnmBcQhqLMf3FV079Ha6n4EbXP4lJAP5O3zKJCPaAutJjIQlfgV6Gg==" saltValue="/6GAzegXnN5kAx4itnE8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pJHyAbHOdPaKdSKQr6Juqhs/ZobIu9IIQYXzFVX3qwbJJh06YZdhhPv5Yl98oqLhkbE0IpOr/4ETIpBUdXDVFQ==" saltValue="gU5a3E9oefB03EKZg/Jy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fS6dxLL8odCzYd00DSbv4nqXiAp5TWYWnxPJt+bBWluXlV47knfapEQzFjv8iQmG0e0wm7K31Vi4J2OyGukQdw==" saltValue="3rJ4umApsYyj4TwMCe+zU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quY/ZxE0septOnANEkL5Rdy/4t/YD4B8tn6iYtXpKb1aBaCoTMgGLIRRDI6fdpGpdissW2Wa502iDKsipUqLrA==" saltValue="tV4P0Cp5odO9IAJkh/4/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bVqO6StJ53cYRLHuPQ4Ju25D8jJYgNWKfP8rOvGc/MmWTqYAvLbHfm3T7LhytZNw4Tpr44Zv9Up4CuAdwWCZA==" saltValue="UGlidht+qnSAXNyWq0ttp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4.7667660119247293E-2</v>
      </c>
    </row>
    <row r="5" spans="1:8" ht="15.75" customHeight="1" x14ac:dyDescent="0.2">
      <c r="B5" s="19" t="s">
        <v>80</v>
      </c>
      <c r="C5" s="101">
        <v>3.729571836457974E-2</v>
      </c>
    </row>
    <row r="6" spans="1:8" ht="15.75" customHeight="1" x14ac:dyDescent="0.2">
      <c r="B6" s="19" t="s">
        <v>81</v>
      </c>
      <c r="C6" s="101">
        <v>0.16580467752429509</v>
      </c>
    </row>
    <row r="7" spans="1:8" ht="15.75" customHeight="1" x14ac:dyDescent="0.2">
      <c r="B7" s="19" t="s">
        <v>82</v>
      </c>
      <c r="C7" s="101">
        <v>0.34745256024387122</v>
      </c>
    </row>
    <row r="8" spans="1:8" ht="15.75" customHeight="1" x14ac:dyDescent="0.2">
      <c r="B8" s="19" t="s">
        <v>83</v>
      </c>
      <c r="C8" s="101">
        <v>1.140553606454835E-2</v>
      </c>
    </row>
    <row r="9" spans="1:8" ht="15.75" customHeight="1" x14ac:dyDescent="0.2">
      <c r="B9" s="19" t="s">
        <v>84</v>
      </c>
      <c r="C9" s="101">
        <v>0.25396543930383741</v>
      </c>
    </row>
    <row r="10" spans="1:8" ht="15.75" customHeight="1" x14ac:dyDescent="0.2">
      <c r="B10" s="19" t="s">
        <v>85</v>
      </c>
      <c r="C10" s="101">
        <v>0.1364084083796209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5.579323736121862E-2</v>
      </c>
      <c r="D14" s="55">
        <v>5.579323736121862E-2</v>
      </c>
      <c r="E14" s="55">
        <v>5.579323736121862E-2</v>
      </c>
      <c r="F14" s="55">
        <v>5.579323736121862E-2</v>
      </c>
    </row>
    <row r="15" spans="1:8" ht="15.75" customHeight="1" x14ac:dyDescent="0.2">
      <c r="B15" s="19" t="s">
        <v>88</v>
      </c>
      <c r="C15" s="101">
        <v>0.1413092190751985</v>
      </c>
      <c r="D15" s="101">
        <v>0.1413092190751985</v>
      </c>
      <c r="E15" s="101">
        <v>0.1413092190751985</v>
      </c>
      <c r="F15" s="101">
        <v>0.1413092190751985</v>
      </c>
    </row>
    <row r="16" spans="1:8" ht="15.75" customHeight="1" x14ac:dyDescent="0.2">
      <c r="B16" s="19" t="s">
        <v>89</v>
      </c>
      <c r="C16" s="101">
        <v>2.064477032896795E-2</v>
      </c>
      <c r="D16" s="101">
        <v>2.064477032896795E-2</v>
      </c>
      <c r="E16" s="101">
        <v>2.064477032896795E-2</v>
      </c>
      <c r="F16" s="101">
        <v>2.064477032896795E-2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2.2267743456090189E-2</v>
      </c>
      <c r="D19" s="101">
        <v>2.2267743456090189E-2</v>
      </c>
      <c r="E19" s="101">
        <v>2.2267743456090189E-2</v>
      </c>
      <c r="F19" s="101">
        <v>2.2267743456090189E-2</v>
      </c>
    </row>
    <row r="20" spans="1:8" ht="15.75" customHeight="1" x14ac:dyDescent="0.2">
      <c r="B20" s="19" t="s">
        <v>93</v>
      </c>
      <c r="C20" s="101">
        <v>9.3428403910002754E-3</v>
      </c>
      <c r="D20" s="101">
        <v>9.3428403910002754E-3</v>
      </c>
      <c r="E20" s="101">
        <v>9.3428403910002754E-3</v>
      </c>
      <c r="F20" s="101">
        <v>9.3428403910002754E-3</v>
      </c>
    </row>
    <row r="21" spans="1:8" ht="15.75" customHeight="1" x14ac:dyDescent="0.2">
      <c r="B21" s="19" t="s">
        <v>94</v>
      </c>
      <c r="C21" s="101">
        <v>8.1075447214929056E-2</v>
      </c>
      <c r="D21" s="101">
        <v>8.1075447214929056E-2</v>
      </c>
      <c r="E21" s="101">
        <v>8.1075447214929056E-2</v>
      </c>
      <c r="F21" s="101">
        <v>8.1075447214929056E-2</v>
      </c>
    </row>
    <row r="22" spans="1:8" ht="15.75" customHeight="1" x14ac:dyDescent="0.2">
      <c r="B22" s="19" t="s">
        <v>95</v>
      </c>
      <c r="C22" s="101">
        <v>0.66956674217259537</v>
      </c>
      <c r="D22" s="101">
        <v>0.66956674217259537</v>
      </c>
      <c r="E22" s="101">
        <v>0.66956674217259537</v>
      </c>
      <c r="F22" s="101">
        <v>0.66956674217259537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1.1136350999999999E-2</v>
      </c>
    </row>
    <row r="27" spans="1:8" ht="15.75" customHeight="1" x14ac:dyDescent="0.2">
      <c r="B27" s="19" t="s">
        <v>102</v>
      </c>
      <c r="C27" s="101">
        <v>3.6968140000000001E-3</v>
      </c>
    </row>
    <row r="28" spans="1:8" ht="15.75" customHeight="1" x14ac:dyDescent="0.2">
      <c r="B28" s="19" t="s">
        <v>103</v>
      </c>
      <c r="C28" s="101">
        <v>0.34672293799999998</v>
      </c>
    </row>
    <row r="29" spans="1:8" ht="15.75" customHeight="1" x14ac:dyDescent="0.2">
      <c r="B29" s="19" t="s">
        <v>104</v>
      </c>
      <c r="C29" s="101">
        <v>0.10583593600000001</v>
      </c>
    </row>
    <row r="30" spans="1:8" ht="15.75" customHeight="1" x14ac:dyDescent="0.2">
      <c r="B30" s="19" t="s">
        <v>2</v>
      </c>
      <c r="C30" s="101">
        <v>4.4921836E-2</v>
      </c>
    </row>
    <row r="31" spans="1:8" ht="15.75" customHeight="1" x14ac:dyDescent="0.2">
      <c r="B31" s="19" t="s">
        <v>105</v>
      </c>
      <c r="C31" s="101">
        <v>3.5084725999999997E-2</v>
      </c>
    </row>
    <row r="32" spans="1:8" ht="15.75" customHeight="1" x14ac:dyDescent="0.2">
      <c r="B32" s="19" t="s">
        <v>106</v>
      </c>
      <c r="C32" s="101">
        <v>8.1190229000000003E-2</v>
      </c>
    </row>
    <row r="33" spans="2:3" ht="15.75" customHeight="1" x14ac:dyDescent="0.2">
      <c r="B33" s="19" t="s">
        <v>107</v>
      </c>
      <c r="C33" s="101">
        <v>9.2724770999999998E-2</v>
      </c>
    </row>
    <row r="34" spans="2:3" ht="15.75" customHeight="1" x14ac:dyDescent="0.2">
      <c r="B34" s="19" t="s">
        <v>108</v>
      </c>
      <c r="C34" s="101">
        <v>0.2786864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n32Md9ikEMuRy3GvFFfSmbyI/abgeT2BTgx8PnGpPIM18XlDs8jNgEofelMCgw8DQEgPvlwLK8CUp/Z1vGWuIg==" saltValue="EBhqDM39OtspRRIFaJlaY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0.59095190399571484</v>
      </c>
      <c r="D2" s="52">
        <f>IFERROR(1-_xlfn.NORM.DIST(_xlfn.NORM.INV(SUM(D4:D5), 0, 1) + 1, 0, 1, TRUE), "")</f>
        <v>0.59095190399571484</v>
      </c>
      <c r="E2" s="52">
        <f>IFERROR(1-_xlfn.NORM.DIST(_xlfn.NORM.INV(SUM(E4:E5), 0, 1) + 1, 0, 1, TRUE), "")</f>
        <v>0.66914460455457458</v>
      </c>
      <c r="F2" s="52">
        <f>IFERROR(1-_xlfn.NORM.DIST(_xlfn.NORM.INV(SUM(F4:F5), 0, 1) + 1, 0, 1, TRUE), "")</f>
        <v>0.64837007187160967</v>
      </c>
      <c r="G2" s="52">
        <f>IFERROR(1-_xlfn.NORM.DIST(_xlfn.NORM.INV(SUM(G4:G5), 0, 1) + 1, 0, 1, TRUE), "")</f>
        <v>0.65759330856216769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0.29969847800428517</v>
      </c>
      <c r="D3" s="52">
        <f>IFERROR(_xlfn.NORM.DIST(_xlfn.NORM.INV(SUM(D4:D5), 0, 1) + 1, 0, 1, TRUE) - SUM(D4:D5), "")</f>
        <v>0.29969847800428517</v>
      </c>
      <c r="E3" s="52">
        <f>IFERROR(_xlfn.NORM.DIST(_xlfn.NORM.INV(SUM(E4:E5), 0, 1) + 1, 0, 1, TRUE) - SUM(E4:E5), "")</f>
        <v>0.2555748464454255</v>
      </c>
      <c r="F3" s="52">
        <f>IFERROR(_xlfn.NORM.DIST(_xlfn.NORM.INV(SUM(F4:F5), 0, 1) + 1, 0, 1, TRUE) - SUM(F4:F5), "")</f>
        <v>0.26797871912839039</v>
      </c>
      <c r="G3" s="52">
        <f>IFERROR(_xlfn.NORM.DIST(_xlfn.NORM.INV(SUM(G4:G5), 0, 1) + 1, 0, 1, TRUE) - SUM(G4:G5), "")</f>
        <v>0.26253032543783228</v>
      </c>
    </row>
    <row r="4" spans="1:15" ht="15.75" customHeight="1" x14ac:dyDescent="0.2">
      <c r="B4" s="5" t="s">
        <v>114</v>
      </c>
      <c r="C4" s="45">
        <v>5.6270803999999987E-2</v>
      </c>
      <c r="D4" s="53">
        <v>5.6270803999999987E-2</v>
      </c>
      <c r="E4" s="53">
        <v>4.6593417999999998E-2</v>
      </c>
      <c r="F4" s="53">
        <v>4.2573742999999997E-2</v>
      </c>
      <c r="G4" s="53">
        <v>4.4178987000000003E-2</v>
      </c>
    </row>
    <row r="5" spans="1:15" ht="15.75" customHeight="1" x14ac:dyDescent="0.2">
      <c r="B5" s="5" t="s">
        <v>115</v>
      </c>
      <c r="C5" s="45">
        <v>5.3078814000000002E-2</v>
      </c>
      <c r="D5" s="53">
        <v>5.3078814000000002E-2</v>
      </c>
      <c r="E5" s="53">
        <v>2.8687131000000001E-2</v>
      </c>
      <c r="F5" s="53">
        <v>4.1077465999999993E-2</v>
      </c>
      <c r="G5" s="53">
        <v>3.5697379000000001E-2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0.64842159089883622</v>
      </c>
      <c r="D8" s="52">
        <f>IFERROR(1-_xlfn.NORM.DIST(_xlfn.NORM.INV(SUM(D10:D11), 0, 1) + 1, 0, 1, TRUE), "")</f>
        <v>0.64842159089883622</v>
      </c>
      <c r="E8" s="52">
        <f>IFERROR(1-_xlfn.NORM.DIST(_xlfn.NORM.INV(SUM(E10:E11), 0, 1) + 1, 0, 1, TRUE), "")</f>
        <v>0.80240866942806555</v>
      </c>
      <c r="F8" s="52">
        <f>IFERROR(1-_xlfn.NORM.DIST(_xlfn.NORM.INV(SUM(F10:F11), 0, 1) + 1, 0, 1, TRUE), "")</f>
        <v>0.9127132329142662</v>
      </c>
      <c r="G8" s="52">
        <f>IFERROR(1-_xlfn.NORM.DIST(_xlfn.NORM.INV(SUM(G10:G11), 0, 1) + 1, 0, 1, TRUE), "")</f>
        <v>0.88261281648650125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0.26794854810116375</v>
      </c>
      <c r="D9" s="52">
        <f>IFERROR(_xlfn.NORM.DIST(_xlfn.NORM.INV(SUM(D10:D11), 0, 1) + 1, 0, 1, TRUE) - SUM(D10:D11), "")</f>
        <v>0.26794854810116375</v>
      </c>
      <c r="E9" s="52">
        <f>IFERROR(_xlfn.NORM.DIST(_xlfn.NORM.INV(SUM(E10:E11), 0, 1) + 1, 0, 1, TRUE) - SUM(E10:E11), "")</f>
        <v>0.16545301457193443</v>
      </c>
      <c r="F9" s="52">
        <f>IFERROR(_xlfn.NORM.DIST(_xlfn.NORM.INV(SUM(F10:F11), 0, 1) + 1, 0, 1, TRUE) - SUM(F10:F11), "")</f>
        <v>7.809135168573382E-2</v>
      </c>
      <c r="G9" s="52">
        <f>IFERROR(_xlfn.NORM.DIST(_xlfn.NORM.INV(SUM(G10:G11), 0, 1) + 1, 0, 1, TRUE) - SUM(G10:G11), "")</f>
        <v>0.10305784011349872</v>
      </c>
    </row>
    <row r="10" spans="1:15" ht="15.75" customHeight="1" x14ac:dyDescent="0.2">
      <c r="B10" s="5" t="s">
        <v>119</v>
      </c>
      <c r="C10" s="45">
        <v>3.7676067000000001E-2</v>
      </c>
      <c r="D10" s="53">
        <v>3.7676067000000001E-2</v>
      </c>
      <c r="E10" s="53">
        <v>1.6717923999999999E-2</v>
      </c>
      <c r="F10" s="53">
        <v>6.9428867000000003E-3</v>
      </c>
      <c r="G10" s="53">
        <v>8.4702122000000005E-3</v>
      </c>
    </row>
    <row r="11" spans="1:15" ht="15.75" customHeight="1" x14ac:dyDescent="0.2">
      <c r="B11" s="5" t="s">
        <v>120</v>
      </c>
      <c r="C11" s="45">
        <v>4.5953793999999999E-2</v>
      </c>
      <c r="D11" s="53">
        <v>4.5953793999999999E-2</v>
      </c>
      <c r="E11" s="53">
        <v>1.5420392E-2</v>
      </c>
      <c r="F11" s="53">
        <v>2.2525287E-3</v>
      </c>
      <c r="G11" s="53">
        <v>5.8591311999999993E-3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0.42884647224999989</v>
      </c>
      <c r="D14" s="54">
        <v>0.41391502033799987</v>
      </c>
      <c r="E14" s="54">
        <v>0.41391502033799987</v>
      </c>
      <c r="F14" s="54">
        <v>0.18722120341099999</v>
      </c>
      <c r="G14" s="54">
        <v>0.18722120341099999</v>
      </c>
      <c r="H14" s="45">
        <v>0.36699999999999999</v>
      </c>
      <c r="I14" s="55">
        <v>0.36699999999999999</v>
      </c>
      <c r="J14" s="55">
        <v>0.36699999999999999</v>
      </c>
      <c r="K14" s="55">
        <v>0.36699999999999999</v>
      </c>
      <c r="L14" s="45">
        <v>0.31</v>
      </c>
      <c r="M14" s="55">
        <v>0.31</v>
      </c>
      <c r="N14" s="55">
        <v>0.31</v>
      </c>
      <c r="O14" s="55">
        <v>0.31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0.24878927702522594</v>
      </c>
      <c r="D15" s="52">
        <f t="shared" si="0"/>
        <v>0.2401270042388059</v>
      </c>
      <c r="E15" s="52">
        <f t="shared" si="0"/>
        <v>0.2401270042388059</v>
      </c>
      <c r="F15" s="52">
        <f t="shared" si="0"/>
        <v>0.10861376006204389</v>
      </c>
      <c r="G15" s="52">
        <f t="shared" si="0"/>
        <v>0.10861376006204389</v>
      </c>
      <c r="H15" s="52">
        <f t="shared" si="0"/>
        <v>0.21290991199999998</v>
      </c>
      <c r="I15" s="52">
        <f t="shared" si="0"/>
        <v>0.21290991199999998</v>
      </c>
      <c r="J15" s="52">
        <f t="shared" si="0"/>
        <v>0.21290991199999998</v>
      </c>
      <c r="K15" s="52">
        <f t="shared" si="0"/>
        <v>0.21290991199999998</v>
      </c>
      <c r="L15" s="52">
        <f t="shared" si="0"/>
        <v>0.17984216</v>
      </c>
      <c r="M15" s="52">
        <f t="shared" si="0"/>
        <v>0.17984216</v>
      </c>
      <c r="N15" s="52">
        <f t="shared" si="0"/>
        <v>0.17984216</v>
      </c>
      <c r="O15" s="52">
        <f t="shared" si="0"/>
        <v>0.17984216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lL9XWaCZ8zKRy3IkT/wJl5We0VUtI3nCrl/Dt2UOXKqhznOtwVfJ33u64tYyOyHbA2u2lFEAWi2jESQFU5ru/w==" saltValue="ki06FEHua0nMGXvGIqHo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0.22651660000000001</v>
      </c>
      <c r="D2" s="53">
        <v>0.1186436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0.34792010000000001</v>
      </c>
      <c r="D3" s="53">
        <v>0.13020860000000001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0.36197590000000002</v>
      </c>
      <c r="D4" s="53">
        <v>0.54891789999999996</v>
      </c>
      <c r="E4" s="53">
        <v>0.64767473936080899</v>
      </c>
      <c r="F4" s="53">
        <v>0.33920136094093301</v>
      </c>
      <c r="G4" s="53">
        <v>0</v>
      </c>
    </row>
    <row r="5" spans="1:7" x14ac:dyDescent="0.2">
      <c r="B5" s="3" t="s">
        <v>132</v>
      </c>
      <c r="C5" s="52">
        <v>6.3587459999999998E-2</v>
      </c>
      <c r="D5" s="52">
        <v>0.20222999999999999</v>
      </c>
      <c r="E5" s="52">
        <f>1-SUM(E2:E4)</f>
        <v>0.35232526063919101</v>
      </c>
      <c r="F5" s="52">
        <f>1-SUM(F2:F4)</f>
        <v>0.66079863905906699</v>
      </c>
      <c r="G5" s="52">
        <f>1-SUM(G2:G4)</f>
        <v>1</v>
      </c>
    </row>
  </sheetData>
  <sheetProtection algorithmName="SHA-512" hashValue="3qB/aR3B9tagP028l69kHWewIY+fy8tDeNgaRE1ThyTK9GgY86Gt4SWgDhVUIn4KM8Gz7XTSCDKxt6ccCkZRfg==" saltValue="ujGIlFAK0udhtuXE0hTg4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fAgCBODhaiO3DnITNPV2lqNz/iXwb1xcwfLiAqxtJeS7OdcYbhm+cJN6I+XVdvmLlEvJZm5X7LZduZsI4wyYg==" saltValue="jbNPECrP+hD+AHTKil+1g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me2lTcnwzIidYyoaUPWQ5FDWljOGQzO67jCAp017AZRaUSQDySYbb7N5ad27/d2OS8w8qqGePd0VqWRuo2an8w==" saltValue="Uh2w+JKAzvmKcAx0PKazl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xXmILBMjb1nV6Ot4nqGkRmCCw/hMsJaSVOhAF5WEJPfJdRUFXTcu5AyA+lPO01N5ILmdrD2kzvvY++8LSPD8bQ==" saltValue="1ESjdq5OD7WQGG0iMmACh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cxWhUOYY/4maaQWJKFjaV3KPW+JyE7pBb+xFrOlMlAQAjmOPk52uFr+2SXbQZFUOfFW+1N73A6rgIrQIjlYM/Q==" saltValue="/Na3yzw7iwHLOuvrKf/N9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2023-01-25T12:53:58Z</dcterms:modified>
</cp:coreProperties>
</file>