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8837C19-F9C5-4B62-8DCB-1E1FAE87DEE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Coûts et couvertures des prgms" sheetId="56" r:id="rId7"/>
    <sheet name="Perte économique" sheetId="74" r:id="rId8"/>
    <sheet name="Paquets ANJE" sheetId="55" r:id="rId9"/>
    <sheet name="Traitement de la MAS" sheetId="60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s anemia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8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8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0" i="1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19" i="2" l="1"/>
  <c r="A23" i="2"/>
  <c r="A20" i="2"/>
  <c r="A28" i="2"/>
  <c r="A32" i="2"/>
  <c r="I8" i="2"/>
  <c r="I18" i="2"/>
  <c r="I26" i="2"/>
  <c r="I3" i="2"/>
  <c r="I24" i="2"/>
  <c r="I4" i="2"/>
  <c r="I30" i="2"/>
  <c r="I12" i="2"/>
  <c r="A17" i="2"/>
  <c r="A30" i="2"/>
  <c r="I7" i="2"/>
  <c r="A26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<sst xmlns="http://schemas.openxmlformats.org/spreadsheetml/2006/main" count="2053" uniqueCount="336">
  <si>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</si>
  <si>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</si>
  <si>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</si>
  <si>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</si>
  <si>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</si>
  <si>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</si>
  <si>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</si>
  <si>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</si>
  <si>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</si>
  <si>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</si>
  <si>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</si>
  <si>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</si>
  <si>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</si>
  <si>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</si>
  <si>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</si>
  <si>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</si>
  <si>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</si>
  <si>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</si>
  <si>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</si>
  <si>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</si>
  <si>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</si>
  <si>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</si>
  <si>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</si>
  <si>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</si>
  <si>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</si>
  <si>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</si>
  <si>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</si>
  <si>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</si>
  <si>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</si>
  <si>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</si>
  <si>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</si>
  <si>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</si>
  <si>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</si>
  <si>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</si>
  <si>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</si>
  <si>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</si>
  <si>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</si>
  <si>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</si>
  <si>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</si>
  <si>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</si>
  <si>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</si>
  <si>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</si>
  <si>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</si>
  <si>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</si>
  <si>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</si>
  <si>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</si>
  <si>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</si>
  <si>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</si>
  <si>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</si>
  <si>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</si>
  <si>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</si>
  <si>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</si>
  <si>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</si>
  <si>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</si>
  <si>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</si>
  <si>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</si>
  <si>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</si>
  <si>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</si>
  <si>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</si>
  <si>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</si>
  <si>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</si>
  <si>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</si>
  <si>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</si>
  <si>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</si>
  <si>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</si>
  <si>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</si>
  <si>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</si>
  <si>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</si>
  <si>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</si>
  <si>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</si>
  <si>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</si>
  <si>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</si>
  <si>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</si>
  <si>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</si>
  <si>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</si>
  <si>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</si>
  <si>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</si>
  <si>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</si>
  <si>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</si>
  <si>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</si>
  <si>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</si>
  <si>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</si>
  <si>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</si>
  <si>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</si>
  <si>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</si>
  <si>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</si>
  <si>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</si>
  <si>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</si>
  <si>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</si>
  <si>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</si>
  <si>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</si>
  <si>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</si>
  <si>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</si>
  <si>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</si>
  <si>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</si>
  <si>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</si>
  <si>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</si>
  <si>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</si>
  <si>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</si>
  <si>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</si>
  <si>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</si>
  <si>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</si>
  <si>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</si>
  <si>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</si>
  <si>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</si>
  <si>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</si>
  <si>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</si>
  <si>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</si>
  <si>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</si>
  <si>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</si>
  <si>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</si>
  <si>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</si>
  <si>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</si>
  <si>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</si>
  <si>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</si>
  <si>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</si>
  <si>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</si>
  <si>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</si>
  <si>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</si>
  <si>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</si>
  <si>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Émaciation (poids-pour-taille)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</si>
  <si>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</si>
  <si>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</si>
  <si>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</si>
  <si>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</si>
  <si>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</si>
  <si>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</si>
  <si>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</si>
  <si>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</si>
  <si>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</si>
  <si>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</si>
  <si>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</si>
  <si>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</si>
  <si>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</si>
  <si>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</si>
  <si>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</si>
  <si>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</si>
  <si>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</si>
  <si>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</si>
  <si>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</si>
  <si>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</si>
  <si>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</si>
  <si>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</si>
  <si>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</si>
  <si>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Programme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</si>
  <si>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</si>
  <si>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</si>
  <si>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</si>
  <si>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</si>
  <si>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</si>
  <si>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</si>
  <si>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</si>
  <si>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</si>
  <si>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</si>
  <si>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</si>
  <si>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</si>
  <si>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</si>
  <si>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</si>
  <si>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</si>
  <si>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</si>
  <si>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</si>
  <si>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</si>
  <si>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</si>
  <si>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ANJE 1</t>
  </si>
  <si>
    <t>ANJE 2</t>
  </si>
  <si>
    <t>ANJE 3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</si>
  <si>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</si>
  <si>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</si>
  <si>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</si>
  <si>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</si>
  <si>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</si>
  <si>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</si>
  <si>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</si>
  <si>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</si>
  <si>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</si>
  <si>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</si>
  <si>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</si>
  <si>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</si>
  <si>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</si>
  <si>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</si>
  <si>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</si>
  <si>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</si>
  <si>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</si>
  <si>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</si>
  <si>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</si>
  <si>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</si>
  <si>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</si>
  <si>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</si>
  <si>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</si>
  <si>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</si>
  <si>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</si>
  <si>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</si>
  <si>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</si>
  <si>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</si>
  <si>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</si>
  <si>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</si>
  <si>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</si>
  <si>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</si>
  <si>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</si>
  <si>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</si>
  <si>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</si>
  <si>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</si>
  <si>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Défaut</t>
  </si>
  <si>
    <t>Ajouter une extension</t>
  </si>
  <si>
    <t>Mode de livraison</t>
  </si>
  <si>
    <t>Gestion de la MAM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</si>
  <si>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</si>
  <si>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</si>
  <si>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</si>
  <si>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</si>
  <si>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</si>
  <si>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</si>
  <si>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</si>
  <si>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</si>
  <si>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</si>
  <si>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</si>
  <si>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</si>
  <si>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</si>
  <si>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</si>
  <si>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</si>
  <si>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</si>
  <si>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</si>
  <si>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</si>
  <si>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</si>
  <si>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</si>
  <si>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</si>
  <si>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</si>
  <si>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</si>
  <si>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</si>
  <si>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</si>
  <si>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</si>
  <si>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</si>
  <si>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</si>
  <si>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</si>
  <si>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</si>
  <si>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</si>
  <si>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</si>
  <si>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</si>
  <si>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</si>
  <si>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</si>
  <si>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</si>
  <si>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</si>
  <si>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MM (score WHZ entre -3 et -2)</t>
  </si>
  <si>
    <t>MAS (score WHZ &lt; -3)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</si>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</sst>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19</v>
      </c>
      <c r="B1" s="31" t="s">
        <v>10</v>
      </c>
      <c r="C1" s="31" t="s">
        <v>72</v>
      </c>
    </row>
    <row r="2" spans="1:3" ht="15.95" customHeight="1" x14ac:dyDescent="0.2">
      <c r="A2" s="8" t="s">
        <v>20</v>
      </c>
      <c r="B2" s="31"/>
      <c r="C2" s="31"/>
    </row>
    <row r="3" spans="1:3" ht="15.95" customHeight="1" x14ac:dyDescent="0.2">
      <c r="A3" s="1"/>
      <c r="B3" s="5" t="s">
        <v>21</v>
      </c>
      <c r="C3" s="49">
        <v>2017</v>
      </c>
    </row>
    <row r="4" spans="1:3" ht="15.95" customHeight="1" x14ac:dyDescent="0.2">
      <c r="A4" s="1"/>
      <c r="B4" s="5" t="s">
        <v>22</v>
      </c>
      <c r="C4" s="50">
        <v>2030</v>
      </c>
    </row>
    <row r="5" spans="1:3" ht="15.95" customHeight="1" x14ac:dyDescent="0.2">
      <c r="A5" s="1"/>
      <c r="B5" s="31"/>
      <c r="C5" s="31"/>
    </row>
    <row r="6" spans="1:3" ht="15" customHeight="1" x14ac:dyDescent="0.2">
      <c r="A6" s="8" t="s">
        <v>23</v>
      </c>
    </row>
    <row r="7" spans="1:3" ht="15" customHeight="1" x14ac:dyDescent="0.2">
      <c r="B7" s="11" t="s">
        <v>24</v>
      </c>
      <c r="C7" s="51">
        <v>9862402</v>
      </c>
    </row>
    <row r="8" spans="1:3" ht="15" customHeight="1" x14ac:dyDescent="0.2">
      <c r="B8" s="5" t="s">
        <v>25</v>
      </c>
      <c r="C8" s="52">
        <v>0.28199999999999997</v>
      </c>
    </row>
    <row r="9" spans="1:3" ht="15" customHeight="1" x14ac:dyDescent="0.2">
      <c r="B9" s="5" t="s">
        <v>26</v>
      </c>
      <c r="C9" s="53">
        <v>1</v>
      </c>
    </row>
    <row r="10" spans="1:3" ht="15" customHeight="1" x14ac:dyDescent="0.2">
      <c r="B10" s="5" t="s">
        <v>27</v>
      </c>
      <c r="C10" s="53">
        <v>0.23</v>
      </c>
    </row>
    <row r="11" spans="1:3" ht="15" customHeight="1" x14ac:dyDescent="0.2">
      <c r="B11" s="5" t="s">
        <v>28</v>
      </c>
      <c r="C11" s="52">
        <v>0.51</v>
      </c>
    </row>
    <row r="12" spans="1:3" ht="15" customHeight="1" x14ac:dyDescent="0.2">
      <c r="B12" s="5" t="s">
        <v>29</v>
      </c>
      <c r="C12" s="52">
        <v>0.37</v>
      </c>
    </row>
    <row r="13" spans="1:3" ht="15" customHeight="1" x14ac:dyDescent="0.2">
      <c r="B13" s="5" t="s">
        <v>30</v>
      </c>
      <c r="C13" s="52">
        <v>0.221</v>
      </c>
    </row>
    <row r="14" spans="1:3" ht="15" customHeight="1" x14ac:dyDescent="0.2">
      <c r="B14" s="8"/>
    </row>
    <row r="15" spans="1:3" ht="15" customHeight="1" x14ac:dyDescent="0.2">
      <c r="A15" s="8" t="s">
        <v>31</v>
      </c>
      <c r="B15" s="14"/>
      <c r="C15" s="3"/>
    </row>
    <row r="16" spans="1:3" ht="15" customHeight="1" x14ac:dyDescent="0.2">
      <c r="B16" s="5" t="s">
        <v>32</v>
      </c>
      <c r="C16" s="53">
        <v>0.3</v>
      </c>
    </row>
    <row r="17" spans="1:3" ht="15" customHeight="1" x14ac:dyDescent="0.2">
      <c r="B17" s="5" t="s">
        <v>33</v>
      </c>
      <c r="C17" s="53">
        <v>0.1</v>
      </c>
    </row>
    <row r="18" spans="1:3" ht="15" customHeight="1" x14ac:dyDescent="0.2">
      <c r="B18" s="5" t="s">
        <v>34</v>
      </c>
      <c r="C18" s="53">
        <v>0.1</v>
      </c>
    </row>
    <row r="19" spans="1:3" ht="15" customHeight="1" x14ac:dyDescent="0.2">
      <c r="B19" s="5" t="s">
        <v>35</v>
      </c>
      <c r="C19" s="53">
        <v>0.8</v>
      </c>
    </row>
    <row r="20" spans="1:3" ht="15" customHeight="1" x14ac:dyDescent="0.2">
      <c r="B20" s="5" t="s">
        <v>36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37</v>
      </c>
    </row>
    <row r="23" spans="1:3" ht="15" customHeight="1" x14ac:dyDescent="0.2">
      <c r="B23" s="15" t="s">
        <v>38</v>
      </c>
      <c r="C23" s="53">
        <v>0.127</v>
      </c>
    </row>
    <row r="24" spans="1:3" ht="15" customHeight="1" x14ac:dyDescent="0.2">
      <c r="B24" s="15" t="s">
        <v>39</v>
      </c>
      <c r="C24" s="53">
        <v>0.45200000000000001</v>
      </c>
    </row>
    <row r="25" spans="1:3" ht="15" customHeight="1" x14ac:dyDescent="0.2">
      <c r="B25" s="15" t="s">
        <v>40</v>
      </c>
      <c r="C25" s="53">
        <v>0.33400000000000002</v>
      </c>
    </row>
    <row r="26" spans="1:3" ht="15" customHeight="1" x14ac:dyDescent="0.2">
      <c r="B26" s="15" t="s">
        <v>41</v>
      </c>
      <c r="C26" s="53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42</v>
      </c>
      <c r="B28" s="15"/>
      <c r="C28" s="15"/>
    </row>
    <row r="29" spans="1:3" ht="14.25" customHeight="1" x14ac:dyDescent="0.2">
      <c r="B29" s="25" t="s">
        <v>43</v>
      </c>
      <c r="C29" s="54">
        <v>0.20799999999999999</v>
      </c>
    </row>
    <row r="30" spans="1:3" ht="14.25" customHeight="1" x14ac:dyDescent="0.2">
      <c r="B30" s="25" t="s">
        <v>44</v>
      </c>
      <c r="C30" s="54">
        <v>0.63700000000000001</v>
      </c>
    </row>
    <row r="31" spans="1:3" ht="14.25" customHeight="1" x14ac:dyDescent="0.2">
      <c r="B31" s="25" t="s">
        <v>45</v>
      </c>
      <c r="C31" s="54">
        <v>0.11899999999999999</v>
      </c>
    </row>
    <row r="32" spans="1:3" ht="14.25" customHeight="1" x14ac:dyDescent="0.2">
      <c r="B32" s="25" t="s">
        <v>46</v>
      </c>
      <c r="C32" s="54">
        <v>3.5999999999999997E-2</v>
      </c>
    </row>
    <row r="33" spans="1:5" ht="12.75" x14ac:dyDescent="0.2">
      <c r="B33" s="27" t="s">
        <v>47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48</v>
      </c>
    </row>
    <row r="36" spans="1:5" ht="15" customHeight="1" x14ac:dyDescent="0.2">
      <c r="A36" s="8" t="s">
        <v>49</v>
      </c>
      <c r="B36" s="5"/>
    </row>
    <row r="37" spans="1:5" ht="15" customHeight="1" x14ac:dyDescent="0.2">
      <c r="B37" s="11" t="s">
        <v>50</v>
      </c>
      <c r="C37" s="55">
        <v>25</v>
      </c>
    </row>
    <row r="38" spans="1:5" ht="15" customHeight="1" x14ac:dyDescent="0.2">
      <c r="B38" s="11" t="s">
        <v>51</v>
      </c>
      <c r="C38" s="55">
        <v>43</v>
      </c>
      <c r="D38" s="12"/>
      <c r="E38" s="13"/>
    </row>
    <row r="39" spans="1:5" ht="15" customHeight="1" x14ac:dyDescent="0.2">
      <c r="B39" s="11" t="s">
        <v>52</v>
      </c>
      <c r="C39" s="55">
        <v>67</v>
      </c>
      <c r="D39" s="12"/>
      <c r="E39" s="12"/>
    </row>
    <row r="40" spans="1:5" ht="15" customHeight="1" x14ac:dyDescent="0.2">
      <c r="B40" s="11" t="s">
        <v>53</v>
      </c>
      <c r="C40" s="55">
        <v>4.01</v>
      </c>
    </row>
    <row r="41" spans="1:5" ht="15" customHeight="1" x14ac:dyDescent="0.2">
      <c r="B41" s="11" t="s">
        <v>54</v>
      </c>
      <c r="C41" s="53">
        <v>0.13</v>
      </c>
    </row>
    <row r="42" spans="1:5" ht="15" customHeight="1" x14ac:dyDescent="0.2">
      <c r="B42" s="11" t="s">
        <v>55</v>
      </c>
      <c r="C42" s="55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56</v>
      </c>
      <c r="D44" s="12"/>
    </row>
    <row r="45" spans="1:5" ht="15.75" customHeight="1" x14ac:dyDescent="0.2">
      <c r="B45" s="11" t="s">
        <v>57</v>
      </c>
      <c r="C45" s="53">
        <v>3.1E-2</v>
      </c>
      <c r="D45" s="12"/>
    </row>
    <row r="46" spans="1:5" ht="15.75" customHeight="1" x14ac:dyDescent="0.2">
      <c r="B46" s="11" t="s">
        <v>58</v>
      </c>
      <c r="C46" s="53">
        <v>0.109</v>
      </c>
      <c r="D46" s="12"/>
    </row>
    <row r="47" spans="1:5" ht="15.75" customHeight="1" x14ac:dyDescent="0.2">
      <c r="B47" s="11" t="s">
        <v>59</v>
      </c>
      <c r="C47" s="53">
        <v>0.36499999999999999</v>
      </c>
      <c r="D47" s="12"/>
      <c r="E47" s="13"/>
    </row>
    <row r="48" spans="1:5" ht="15" customHeight="1" x14ac:dyDescent="0.2">
      <c r="B48" s="11" t="s">
        <v>60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61</v>
      </c>
      <c r="D50" s="12"/>
    </row>
    <row r="51" spans="1:4" ht="15.75" customHeight="1" x14ac:dyDescent="0.2">
      <c r="B51" s="11" t="s">
        <v>62</v>
      </c>
      <c r="C51" s="56">
        <v>1.66</v>
      </c>
      <c r="D51" s="12"/>
    </row>
    <row r="52" spans="1:4" ht="15" customHeight="1" x14ac:dyDescent="0.2">
      <c r="B52" s="11" t="s">
        <v>63</v>
      </c>
      <c r="C52" s="56">
        <v>1.66</v>
      </c>
    </row>
    <row r="53" spans="1:4" ht="15.75" customHeight="1" x14ac:dyDescent="0.2">
      <c r="B53" s="11" t="s">
        <v>64</v>
      </c>
      <c r="C53" s="56">
        <v>5.64</v>
      </c>
    </row>
    <row r="54" spans="1:4" ht="15.75" customHeight="1" x14ac:dyDescent="0.2">
      <c r="B54" s="11" t="s">
        <v>65</v>
      </c>
      <c r="C54" s="56">
        <v>5.43</v>
      </c>
    </row>
    <row r="55" spans="1:4" ht="15.75" customHeight="1" x14ac:dyDescent="0.2">
      <c r="B55" s="11" t="s">
        <v>66</v>
      </c>
      <c r="C55" s="56">
        <v>1.91</v>
      </c>
    </row>
    <row r="57" spans="1:4" ht="15.75" customHeight="1" x14ac:dyDescent="0.2">
      <c r="A57" s="8" t="s">
        <v>67</v>
      </c>
    </row>
    <row r="58" spans="1:4" ht="15.75" customHeight="1" x14ac:dyDescent="0.2">
      <c r="B58" s="5" t="s">
        <v>68</v>
      </c>
      <c r="C58" s="52">
        <v>0.2</v>
      </c>
    </row>
    <row r="59" spans="1:4" ht="15.75" customHeight="1" x14ac:dyDescent="0.2">
      <c r="B59" s="11" t="s">
        <v>69</v>
      </c>
      <c r="C59" s="52">
        <v>0.42</v>
      </c>
    </row>
    <row r="60" spans="1:4" ht="15.75" customHeight="1" x14ac:dyDescent="0.2">
      <c r="B60" s="11" t="s">
        <v>70</v>
      </c>
      <c r="C60" s="52">
        <v>4.5999999999999999E-2</v>
      </c>
    </row>
    <row r="61" spans="1:4" ht="15.75" customHeight="1" x14ac:dyDescent="0.2">
      <c r="B61" s="11" t="s">
        <v>71</v>
      </c>
      <c r="C61" s="52">
        <v>1.4E-2</v>
      </c>
    </row>
    <row r="63" spans="1:4" ht="15.75" customHeight="1" x14ac:dyDescent="0.2">
      <c r="A63" s="4"/>
    </row>
  </sheetData>
  <sheetProtection algorithmName="SHA-512" hashValue="+c272i+vGIBaxo4WQeqRnEfy98TdtxNdFxWi5Ql4BizhCJc+0S5AsVrYGthxprJhDFT8tLGTfLLyydoDx5f69g==" saltValue="fzl8jVZVXEffWs+HJ/9Ly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7" t="s">
        <v>10</v>
      </c>
      <c r="B1" s="39" t="s">
        <v>202</v>
      </c>
      <c r="C1" s="48" t="s">
        <v>11</v>
      </c>
      <c r="D1" s="48" t="s">
        <v>203</v>
      </c>
    </row>
    <row r="2" spans="1:4" x14ac:dyDescent="0.2">
      <c r="A2" s="48" t="s">
        <v>144</v>
      </c>
      <c r="B2" s="35" t="s">
        <v>175</v>
      </c>
      <c r="C2" s="35" t="s">
        <v>205</v>
      </c>
      <c r="D2" s="63"/>
    </row>
    <row r="3" spans="1:4" x14ac:dyDescent="0.2">
      <c r="A3" s="48" t="s">
        <v>204</v>
      </c>
      <c r="B3" s="35" t="s">
        <v>198</v>
      </c>
      <c r="C3" s="35" t="s">
        <v>199</v>
      </c>
      <c r="D3" s="63"/>
    </row>
  </sheetData>
  <sheetProtection algorithmName="SHA-512" hashValue="6cgrufv0udQafS/fB/2zJsEvOBuCrqPDu+C+bGYZihuhLYRqIx9fWu5VDAeVQbX39Ddz2YXIXKrd9InEzsNzPA==" saltValue="lY+VgIhzLAGaMKWJzDqmJw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38"/>
  <sheetViews>
    <sheetView workbookViewId="0">
      <selection activeCell="A2" sqref="A2:A5"/>
    </sheetView>
  </sheetViews>
  <sheetFormatPr defaultColWidth="11.42578125" defaultRowHeight="12.75" x14ac:dyDescent="0.2"/>
  <cols>
    <col min="1" max="1" width="53" style="40" bestFit="1" customWidth="1"/>
    <col min="2" max="2" width="47.85546875" style="28" customWidth="1"/>
    <col min="3" max="3" width="42.42578125" style="28" customWidth="1"/>
    <col min="4" max="16384" width="11.42578125" style="28"/>
  </cols>
  <sheetData>
    <row r="1" spans="1:3" x14ac:dyDescent="0.2">
      <c r="A1" s="30" t="s">
        <v>144</v>
      </c>
      <c r="B1" s="30" t="s">
        <v>206</v>
      </c>
      <c r="C1" s="30" t="s">
        <v>207</v>
      </c>
    </row>
    <row r="2" spans="1:3" x14ac:dyDescent="0.2">
      <c r="A2" s="66" t="s">
        <v>159</v>
      </c>
      <c r="B2" s="63" t="s">
        <v>172</v>
      </c>
      <c r="C2" s="63"/>
    </row>
    <row r="3" spans="1:3" x14ac:dyDescent="0.2">
      <c r="A3" s="66" t="s">
        <v>160</v>
      </c>
      <c r="B3" s="63" t="s">
        <v>172</v>
      </c>
      <c r="C3" s="63"/>
    </row>
    <row r="4" spans="1:3" x14ac:dyDescent="0.2">
      <c r="A4" s="67" t="s">
        <v>174</v>
      </c>
      <c r="B4" s="63" t="s">
        <v>167</v>
      </c>
      <c r="C4" s="63"/>
    </row>
    <row r="5" spans="1:3" x14ac:dyDescent="0.2">
      <c r="A5" s="67" t="s">
        <v>171</v>
      </c>
      <c r="B5" s="63" t="s">
        <v>167</v>
      </c>
      <c r="C5" s="63"/>
    </row>
    <row r="6" spans="1:3" x14ac:dyDescent="0.2">
      <c r="A6" s="67"/>
      <c r="B6" s="63"/>
      <c r="C6" s="63"/>
    </row>
    <row r="7" spans="1:3" x14ac:dyDescent="0.2">
      <c r="A7" s="67"/>
      <c r="B7" s="63"/>
      <c r="C7" s="63"/>
    </row>
    <row r="8" spans="1:3" x14ac:dyDescent="0.2">
      <c r="A8" s="67"/>
      <c r="B8" s="63"/>
      <c r="C8" s="63"/>
    </row>
    <row r="9" spans="1:3" x14ac:dyDescent="0.2">
      <c r="A9" s="67"/>
      <c r="B9" s="63"/>
      <c r="C9" s="63"/>
    </row>
    <row r="10" spans="1:3" x14ac:dyDescent="0.2">
      <c r="A10" s="67"/>
      <c r="B10" s="63"/>
      <c r="C10" s="63"/>
    </row>
    <row r="11" spans="1:3" x14ac:dyDescent="0.2">
      <c r="A11" s="67"/>
      <c r="B11" s="63"/>
      <c r="C11" s="63"/>
    </row>
    <row r="12" spans="1:3" x14ac:dyDescent="0.2">
      <c r="A12" s="67"/>
      <c r="B12" s="63"/>
      <c r="C12" s="63"/>
    </row>
    <row r="13" spans="1:3" x14ac:dyDescent="0.2">
      <c r="A13" s="67"/>
      <c r="B13" s="63"/>
      <c r="C13" s="63"/>
    </row>
    <row r="14" spans="1:3" x14ac:dyDescent="0.2">
      <c r="A14" s="67"/>
      <c r="B14" s="63"/>
      <c r="C14" s="63"/>
    </row>
    <row r="15" spans="1:3" x14ac:dyDescent="0.2">
      <c r="A15" s="67"/>
      <c r="B15" s="63"/>
      <c r="C15" s="63"/>
    </row>
    <row r="16" spans="1:3" x14ac:dyDescent="0.2">
      <c r="A16" s="67"/>
      <c r="B16" s="63"/>
      <c r="C16" s="63"/>
    </row>
    <row r="17" spans="1:3" x14ac:dyDescent="0.2">
      <c r="A17" s="67"/>
      <c r="B17" s="63"/>
      <c r="C17" s="63"/>
    </row>
    <row r="18" spans="1:3" x14ac:dyDescent="0.2">
      <c r="A18" s="67"/>
      <c r="B18" s="63"/>
      <c r="C18" s="63"/>
    </row>
    <row r="19" spans="1:3" x14ac:dyDescent="0.2">
      <c r="A19" s="67"/>
      <c r="B19" s="63"/>
      <c r="C19" s="63"/>
    </row>
    <row r="20" spans="1:3" x14ac:dyDescent="0.2">
      <c r="A20" s="67"/>
      <c r="B20" s="63"/>
      <c r="C20" s="63"/>
    </row>
    <row r="21" spans="1:3" x14ac:dyDescent="0.2">
      <c r="A21" s="67"/>
      <c r="B21" s="63"/>
      <c r="C21" s="63"/>
    </row>
    <row r="22" spans="1:3" x14ac:dyDescent="0.2">
      <c r="A22" s="67"/>
      <c r="B22" s="63"/>
      <c r="C22" s="63"/>
    </row>
    <row r="23" spans="1:3" x14ac:dyDescent="0.2">
      <c r="A23" s="67"/>
      <c r="B23" s="63"/>
      <c r="C23" s="63"/>
    </row>
    <row r="24" spans="1:3" x14ac:dyDescent="0.2">
      <c r="A24" s="67"/>
      <c r="B24" s="63"/>
      <c r="C24" s="63"/>
    </row>
    <row r="25" spans="1:3" x14ac:dyDescent="0.2">
      <c r="A25" s="67"/>
      <c r="B25" s="63"/>
      <c r="C25" s="63"/>
    </row>
    <row r="26" spans="1:3" x14ac:dyDescent="0.2">
      <c r="A26" s="67"/>
      <c r="B26" s="63"/>
      <c r="C26" s="63"/>
    </row>
    <row r="27" spans="1:3" x14ac:dyDescent="0.2">
      <c r="A27" s="67"/>
      <c r="B27" s="63"/>
      <c r="C27" s="63"/>
    </row>
    <row r="28" spans="1:3" x14ac:dyDescent="0.2">
      <c r="A28" s="67"/>
      <c r="B28" s="63"/>
      <c r="C28" s="63"/>
    </row>
    <row r="29" spans="1:3" x14ac:dyDescent="0.2">
      <c r="A29" s="67"/>
      <c r="B29" s="63"/>
      <c r="C29" s="63"/>
    </row>
    <row r="30" spans="1:3" x14ac:dyDescent="0.2">
      <c r="A30" s="67"/>
      <c r="B30" s="63"/>
      <c r="C30" s="63"/>
    </row>
    <row r="31" spans="1:3" x14ac:dyDescent="0.2">
      <c r="A31" s="67"/>
      <c r="B31" s="63"/>
      <c r="C31" s="63"/>
    </row>
    <row r="32" spans="1:3" x14ac:dyDescent="0.2">
      <c r="A32" s="67"/>
      <c r="B32" s="63"/>
      <c r="C32" s="63"/>
    </row>
    <row r="33" spans="1:3" x14ac:dyDescent="0.2">
      <c r="A33" s="67"/>
      <c r="B33" s="63"/>
      <c r="C33" s="63"/>
    </row>
    <row r="34" spans="1:3" x14ac:dyDescent="0.2">
      <c r="A34" s="67"/>
      <c r="B34" s="63"/>
      <c r="C34" s="63"/>
    </row>
    <row r="35" spans="1:3" x14ac:dyDescent="0.2">
      <c r="A35" s="67"/>
      <c r="B35" s="63"/>
      <c r="C35" s="63"/>
    </row>
    <row r="36" spans="1:3" x14ac:dyDescent="0.2">
      <c r="A36" s="67"/>
      <c r="B36" s="63"/>
      <c r="C36" s="63"/>
    </row>
    <row r="37" spans="1:3" x14ac:dyDescent="0.2">
      <c r="A37" s="67"/>
      <c r="B37" s="63"/>
      <c r="C37" s="63"/>
    </row>
    <row r="38" spans="1:3" x14ac:dyDescent="0.2">
      <c r="A38" s="67"/>
      <c r="B38" s="63"/>
      <c r="C38" s="63"/>
    </row>
  </sheetData>
  <sheetProtection algorithmName="SHA-512" hashValue="+E5YMo9+HszO/1oI4PGXf7qVIC0PSurcU2h1pv+qmKkIfnccLuZ7YOxOSmixw9G6pYSRW/RoJRMnTao0NAtFTA==" saltValue="7f1peqX/n9CP+vewWf8o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57B19-37A7-4A8E-AA21-3E457447A70F}">
          <x14:formula1>
            <xm:f>'Coûts et couvertures des prgms'!$A$2:$A$38</xm:f>
          </x14:formula1>
          <xm:sqref>A2:C38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8" customWidth="1"/>
    <col min="2" max="16384" width="11.42578125" style="28"/>
  </cols>
  <sheetData>
    <row r="1" spans="1:1" x14ac:dyDescent="0.2">
      <c r="A1" s="30" t="s">
        <v>144</v>
      </c>
    </row>
    <row r="2" spans="1:1" x14ac:dyDescent="0.2">
      <c r="A2" s="36" t="s">
        <v>151</v>
      </c>
    </row>
    <row r="3" spans="1:1" x14ac:dyDescent="0.2">
      <c r="A3" s="36" t="s">
        <v>161</v>
      </c>
    </row>
    <row r="4" spans="1:1" x14ac:dyDescent="0.2">
      <c r="A4" s="36" t="s">
        <v>168</v>
      </c>
    </row>
    <row r="5" spans="1:1" x14ac:dyDescent="0.2">
      <c r="A5" s="36" t="s">
        <v>177</v>
      </c>
    </row>
    <row r="6" spans="1:1" x14ac:dyDescent="0.2">
      <c r="A6" s="36" t="s">
        <v>178</v>
      </c>
    </row>
    <row r="7" spans="1:1" x14ac:dyDescent="0.2">
      <c r="A7" s="36" t="s">
        <v>179</v>
      </c>
    </row>
    <row r="8" spans="1:1" x14ac:dyDescent="0.2">
      <c r="A8" s="36" t="s">
        <v>180</v>
      </c>
    </row>
    <row r="9" spans="1:1" x14ac:dyDescent="0.2">
      <c r="A9" s="36" t="s">
        <v>181</v>
      </c>
    </row>
    <row r="10" spans="1:1" x14ac:dyDescent="0.2">
      <c r="A10" s="36"/>
    </row>
    <row r="11" spans="1:1" x14ac:dyDescent="0.2">
      <c r="A11" s="36"/>
    </row>
    <row r="12" spans="1:1" x14ac:dyDescent="0.2">
      <c r="A12" s="36"/>
    </row>
    <row r="13" spans="1:1" x14ac:dyDescent="0.2">
      <c r="A13" s="36"/>
    </row>
    <row r="14" spans="1:1" x14ac:dyDescent="0.2">
      <c r="A14" s="36"/>
    </row>
    <row r="15" spans="1:1" x14ac:dyDescent="0.2">
      <c r="A15" s="36"/>
    </row>
    <row r="16" spans="1:1" x14ac:dyDescent="0.2">
      <c r="A16" s="36"/>
    </row>
    <row r="17" spans="1:1" x14ac:dyDescent="0.2">
      <c r="A17" s="36"/>
    </row>
    <row r="18" spans="1:1" x14ac:dyDescent="0.2">
      <c r="A18" s="36"/>
    </row>
    <row r="19" spans="1:1" x14ac:dyDescent="0.2">
      <c r="A19" s="36"/>
    </row>
  </sheetData>
  <sheetProtection algorithmName="SHA-512" hashValue="6CiCwMx2aX6LBPT1M9mwd7/n0XF6UVwOZ8E6gLZlNmvnJ28ggBNHZhyEVCKiV+koIQlmZMEEj7wt2ReHQ7Pzuw==" saltValue="nM+hOfomTR5Bf+p4Ov9i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114</v>
      </c>
      <c r="C1" t="s">
        <v>101</v>
      </c>
      <c r="D1" t="s">
        <v>102</v>
      </c>
      <c r="E1" t="s">
        <v>103</v>
      </c>
      <c r="F1" t="s">
        <v>104</v>
      </c>
    </row>
    <row r="2" spans="1:6" ht="15.75" customHeight="1" x14ac:dyDescent="0.2">
      <c r="A2" s="3" t="s">
        <v>92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/LRozGMf5T5/i0Cn3YsCdBXN9Vsgv20t6KRN/EjE30bIJZHO6xRtSQLvu6uPsIm5fPML1N8DtV0Oo82BYEtmEw==" saltValue="pjUVe94I93Ja9K/0Fuf/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9" sqref="C9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144</v>
      </c>
      <c r="C1" s="4" t="s">
        <v>114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74</v>
      </c>
      <c r="M1" s="4" t="s">
        <v>75</v>
      </c>
      <c r="N1" s="4" t="s">
        <v>76</v>
      </c>
      <c r="O1" s="4" t="s">
        <v>77</v>
      </c>
    </row>
    <row r="2" spans="1:15" ht="15.75" customHeight="1" x14ac:dyDescent="0.2">
      <c r="A2" s="4" t="s">
        <v>91</v>
      </c>
      <c r="B2" s="5" t="s">
        <v>149</v>
      </c>
      <c r="C2" s="68">
        <v>0</v>
      </c>
      <c r="D2" s="68">
        <f>food_insecure</f>
        <v>0.28199999999999997</v>
      </c>
      <c r="E2" s="68">
        <f>food_insecure</f>
        <v>0.28199999999999997</v>
      </c>
      <c r="F2" s="68">
        <f>food_insecure</f>
        <v>0.28199999999999997</v>
      </c>
      <c r="G2" s="68">
        <f>food_insecure</f>
        <v>0.28199999999999997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  <c r="N2" s="69">
        <v>0</v>
      </c>
      <c r="O2" s="69">
        <v>0</v>
      </c>
    </row>
    <row r="3" spans="1:15" ht="15.75" customHeight="1" x14ac:dyDescent="0.2">
      <c r="B3" s="5" t="s">
        <v>150</v>
      </c>
      <c r="C3" s="68">
        <v>1</v>
      </c>
      <c r="D3" s="68">
        <v>0</v>
      </c>
      <c r="E3" s="68">
        <v>0</v>
      </c>
      <c r="F3" s="68">
        <v>0</v>
      </c>
      <c r="G3" s="68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</row>
    <row r="4" spans="1:15" ht="15.75" customHeight="1" x14ac:dyDescent="0.2">
      <c r="B4" s="5" t="s">
        <v>166</v>
      </c>
      <c r="C4" s="68">
        <v>1</v>
      </c>
      <c r="D4" s="68">
        <v>0</v>
      </c>
      <c r="E4" s="68">
        <v>0</v>
      </c>
      <c r="F4" s="68">
        <v>0</v>
      </c>
      <c r="G4" s="68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</row>
    <row r="5" spans="1:15" ht="15.75" customHeight="1" x14ac:dyDescent="0.2">
      <c r="B5" s="5" t="s">
        <v>167</v>
      </c>
      <c r="C5" s="68">
        <v>0</v>
      </c>
      <c r="D5" s="68">
        <v>0</v>
      </c>
      <c r="E5" s="68">
        <f>food_insecure</f>
        <v>0.28199999999999997</v>
      </c>
      <c r="F5" s="68">
        <f>food_insecure</f>
        <v>0.28199999999999997</v>
      </c>
      <c r="G5" s="68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</row>
    <row r="6" spans="1:15" ht="15.75" customHeight="1" x14ac:dyDescent="0.2">
      <c r="B6" s="5" t="s">
        <v>171</v>
      </c>
      <c r="C6" s="68">
        <v>0</v>
      </c>
      <c r="D6" s="68">
        <v>0</v>
      </c>
      <c r="E6" s="68">
        <f>1</f>
        <v>1</v>
      </c>
      <c r="F6" s="68">
        <f>1</f>
        <v>1</v>
      </c>
      <c r="G6" s="68">
        <f>1</f>
        <v>1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</row>
    <row r="7" spans="1:15" ht="15.75" customHeight="1" x14ac:dyDescent="0.2">
      <c r="B7" s="9" t="s">
        <v>173</v>
      </c>
      <c r="C7" s="68">
        <f>diarrhoea_1mo*frac_diarrhea_severe</f>
        <v>0.33200000000000002</v>
      </c>
      <c r="D7" s="68">
        <f>diarrhoea_1_5mo*frac_diarrhea_severe</f>
        <v>0.33200000000000002</v>
      </c>
      <c r="E7" s="68">
        <f>diarrhoea_6_11mo*frac_diarrhea_severe</f>
        <v>1.1279999999999999</v>
      </c>
      <c r="F7" s="68">
        <f>diarrhoea_12_23mo*frac_diarrhea_severe</f>
        <v>1.0860000000000001</v>
      </c>
      <c r="G7" s="68">
        <f>diarrhoea_24_59mo*frac_diarrhea_severe</f>
        <v>0.38200000000000001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</row>
    <row r="8" spans="1:15" ht="15.75" customHeight="1" x14ac:dyDescent="0.2">
      <c r="B8" s="5" t="s">
        <v>174</v>
      </c>
      <c r="C8" s="68">
        <v>0</v>
      </c>
      <c r="D8" s="68">
        <v>0</v>
      </c>
      <c r="E8" s="68">
        <f>food_insecure</f>
        <v>0.28199999999999997</v>
      </c>
      <c r="F8" s="68">
        <f>food_insecure</f>
        <v>0.28199999999999997</v>
      </c>
      <c r="G8" s="68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</row>
    <row r="9" spans="1:15" ht="15.75" customHeight="1" x14ac:dyDescent="0.2">
      <c r="B9" s="5" t="s">
        <v>175</v>
      </c>
      <c r="C9" s="68">
        <v>0</v>
      </c>
      <c r="D9" s="68">
        <f>IF(ISBLANK(comm_deliv), frac_children_health_facility,1)</f>
        <v>0.37</v>
      </c>
      <c r="E9" s="68">
        <f>IF(ISBLANK(comm_deliv), frac_children_health_facility,1)</f>
        <v>0.37</v>
      </c>
      <c r="F9" s="68">
        <f>IF(ISBLANK(comm_deliv), frac_children_health_facility,1)</f>
        <v>0.37</v>
      </c>
      <c r="G9" s="68">
        <f>IF(ISBLANK(comm_deliv), frac_children_health_facility,1)</f>
        <v>0.37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</row>
    <row r="10" spans="1:15" ht="15" customHeight="1" x14ac:dyDescent="0.2">
      <c r="B10" s="5" t="s">
        <v>176</v>
      </c>
      <c r="C10" s="68">
        <v>0</v>
      </c>
      <c r="D10" s="68">
        <v>0</v>
      </c>
      <c r="E10" s="68">
        <v>1</v>
      </c>
      <c r="F10" s="68">
        <v>1</v>
      </c>
      <c r="G10" s="68">
        <v>1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</row>
    <row r="11" spans="1:15" ht="15.75" customHeight="1" x14ac:dyDescent="0.2">
      <c r="B11" s="9" t="s">
        <v>182</v>
      </c>
      <c r="C11" s="68">
        <f>diarrhoea_1mo*frac_diarrhea_severe</f>
        <v>0.33200000000000002</v>
      </c>
      <c r="D11" s="68">
        <f>diarrhoea_1_5mo*frac_diarrhea_severe</f>
        <v>0.33200000000000002</v>
      </c>
      <c r="E11" s="68">
        <f>diarrhoea_6_11mo*frac_diarrhea_severe</f>
        <v>1.1279999999999999</v>
      </c>
      <c r="F11" s="68">
        <f>diarrhoea_12_23mo*frac_diarrhea_severe</f>
        <v>1.0860000000000001</v>
      </c>
      <c r="G11" s="68">
        <f>diarrhoea_24_59mo*frac_diarrhea_severe</f>
        <v>0.38200000000000001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5" ht="15.75" customHeight="1" x14ac:dyDescent="0.2">
      <c r="B12" s="5" t="s">
        <v>183</v>
      </c>
      <c r="C12" s="68">
        <v>0</v>
      </c>
      <c r="D12" s="68">
        <v>0</v>
      </c>
      <c r="E12" s="68">
        <v>1</v>
      </c>
      <c r="F12" s="68">
        <v>1</v>
      </c>
      <c r="G12" s="68">
        <v>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</row>
    <row r="13" spans="1:15" ht="15.75" customHeight="1" x14ac:dyDescent="0.2">
      <c r="B13" s="9"/>
    </row>
    <row r="14" spans="1:15" ht="15.75" customHeight="1" x14ac:dyDescent="0.2">
      <c r="A14" s="4" t="s">
        <v>105</v>
      </c>
      <c r="B14" s="9" t="s">
        <v>147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8">
        <f>food_insecure</f>
        <v>0.28199999999999997</v>
      </c>
      <c r="I14" s="68">
        <f>food_insecure</f>
        <v>0.28199999999999997</v>
      </c>
      <c r="J14" s="68">
        <f>food_insecure</f>
        <v>0.28199999999999997</v>
      </c>
      <c r="K14" s="68">
        <f>food_insecure</f>
        <v>0.28199999999999997</v>
      </c>
      <c r="L14" s="69">
        <v>0</v>
      </c>
      <c r="M14" s="69">
        <v>0</v>
      </c>
      <c r="N14" s="69">
        <v>0</v>
      </c>
      <c r="O14" s="69">
        <v>0</v>
      </c>
    </row>
    <row r="15" spans="1:15" ht="15.75" customHeight="1" x14ac:dyDescent="0.2">
      <c r="A15" s="4"/>
      <c r="B15" s="5" t="s">
        <v>148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8">
        <v>1</v>
      </c>
      <c r="I15" s="68">
        <v>1</v>
      </c>
      <c r="J15" s="68">
        <v>1</v>
      </c>
      <c r="K15" s="68">
        <v>1</v>
      </c>
      <c r="L15" s="69">
        <v>0</v>
      </c>
      <c r="M15" s="69">
        <v>0</v>
      </c>
      <c r="N15" s="69">
        <v>0</v>
      </c>
      <c r="O15" s="69">
        <v>0</v>
      </c>
    </row>
    <row r="16" spans="1:15" ht="15.75" customHeight="1" x14ac:dyDescent="0.2">
      <c r="A16" s="4"/>
      <c r="B16" s="5" t="s">
        <v>159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8">
        <f xml:space="preserve"> 1</f>
        <v>1</v>
      </c>
      <c r="I16" s="68">
        <f xml:space="preserve"> 1</f>
        <v>1</v>
      </c>
      <c r="J16" s="68">
        <f xml:space="preserve"> 1</f>
        <v>1</v>
      </c>
      <c r="K16" s="68">
        <f xml:space="preserve"> 1</f>
        <v>1</v>
      </c>
      <c r="L16" s="69">
        <v>0</v>
      </c>
      <c r="M16" s="69">
        <v>0</v>
      </c>
      <c r="N16" s="69">
        <v>0</v>
      </c>
      <c r="O16" s="69">
        <v>0</v>
      </c>
    </row>
    <row r="17" spans="1:15" ht="15.75" customHeight="1" x14ac:dyDescent="0.2">
      <c r="A17" s="4"/>
      <c r="B17" s="5" t="s">
        <v>160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8">
        <f>frac_PW_health_facility</f>
        <v>0.51</v>
      </c>
      <c r="I17" s="68">
        <f>frac_PW_health_facility</f>
        <v>0.51</v>
      </c>
      <c r="J17" s="68">
        <f>frac_PW_health_facility</f>
        <v>0.51</v>
      </c>
      <c r="K17" s="68">
        <f>frac_PW_health_facility</f>
        <v>0.51</v>
      </c>
      <c r="L17" s="69">
        <v>0</v>
      </c>
      <c r="M17" s="69">
        <v>0</v>
      </c>
      <c r="N17" s="69">
        <v>0</v>
      </c>
      <c r="O17" s="69">
        <v>0</v>
      </c>
    </row>
    <row r="18" spans="1:15" ht="15" customHeight="1" x14ac:dyDescent="0.2">
      <c r="B18" s="9" t="s">
        <v>161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8">
        <f>frac_malaria_risk</f>
        <v>1</v>
      </c>
      <c r="I18" s="68">
        <f>frac_malaria_risk</f>
        <v>1</v>
      </c>
      <c r="J18" s="68">
        <f>frac_malaria_risk</f>
        <v>1</v>
      </c>
      <c r="K18" s="68">
        <f>frac_malaria_risk</f>
        <v>1</v>
      </c>
      <c r="L18" s="69">
        <v>0</v>
      </c>
      <c r="M18" s="69">
        <v>0</v>
      </c>
      <c r="N18" s="69">
        <v>0</v>
      </c>
      <c r="O18" s="69">
        <v>0</v>
      </c>
    </row>
    <row r="19" spans="1:15" ht="15.75" customHeight="1" x14ac:dyDescent="0.2">
      <c r="B19" s="5" t="s">
        <v>169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8">
        <v>1</v>
      </c>
      <c r="I19" s="68">
        <v>1</v>
      </c>
      <c r="J19" s="68">
        <v>1</v>
      </c>
      <c r="K19" s="68">
        <v>1</v>
      </c>
      <c r="L19" s="69">
        <v>0</v>
      </c>
      <c r="M19" s="69">
        <v>0</v>
      </c>
      <c r="N19" s="69">
        <v>0</v>
      </c>
      <c r="O19" s="69">
        <v>0</v>
      </c>
    </row>
    <row r="20" spans="1:15" ht="15.75" customHeight="1" x14ac:dyDescent="0.2">
      <c r="B20" s="5" t="s">
        <v>170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8">
        <v>1</v>
      </c>
      <c r="I20" s="68">
        <v>1</v>
      </c>
      <c r="J20" s="68">
        <v>1</v>
      </c>
      <c r="K20" s="68">
        <v>1</v>
      </c>
      <c r="L20" s="69">
        <v>0</v>
      </c>
      <c r="M20" s="69">
        <v>0</v>
      </c>
      <c r="N20" s="69">
        <v>0</v>
      </c>
      <c r="O20" s="69">
        <v>0</v>
      </c>
    </row>
    <row r="21" spans="1:15" ht="15.75" customHeight="1" x14ac:dyDescent="0.2">
      <c r="B21" s="9" t="s">
        <v>172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8">
        <f>1</f>
        <v>1</v>
      </c>
      <c r="I21" s="68">
        <f>1</f>
        <v>1</v>
      </c>
      <c r="J21" s="68">
        <f>1</f>
        <v>1</v>
      </c>
      <c r="K21" s="68">
        <f>1</f>
        <v>1</v>
      </c>
      <c r="L21" s="69">
        <v>0</v>
      </c>
      <c r="M21" s="69">
        <v>0</v>
      </c>
      <c r="N21" s="69">
        <v>0</v>
      </c>
      <c r="O21" s="69">
        <v>0</v>
      </c>
    </row>
    <row r="22" spans="1:15" ht="15.75" customHeight="1" x14ac:dyDescent="0.2">
      <c r="B22" s="9"/>
    </row>
    <row r="23" spans="1:15" ht="15.75" customHeight="1" x14ac:dyDescent="0.2">
      <c r="A23" s="4" t="s">
        <v>80</v>
      </c>
      <c r="B23" s="46" t="s">
        <v>151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8">
        <f>famplan_unmet_need</f>
        <v>0.221</v>
      </c>
      <c r="M23" s="68">
        <f>famplan_unmet_need</f>
        <v>0.221</v>
      </c>
      <c r="N23" s="68">
        <f>famplan_unmet_need</f>
        <v>0.221</v>
      </c>
      <c r="O23" s="68">
        <f>famplan_unmet_need</f>
        <v>0.221</v>
      </c>
    </row>
    <row r="24" spans="1:15" ht="15.75" customHeight="1" x14ac:dyDescent="0.2">
      <c r="B24" s="46" t="s">
        <v>155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8">
        <f>(1-food_insecure)*(0.49)*(1-school_attendance) + food_insecure*(0.7)*(1-school_attendance)</f>
        <v>0.42289939999999993</v>
      </c>
      <c r="M24" s="68">
        <f>(1-food_insecure)*(0.49)+food_insecure*(0.7)</f>
        <v>0.54921999999999993</v>
      </c>
      <c r="N24" s="68">
        <f>(1-food_insecure)*(0.49)+food_insecure*(0.7)</f>
        <v>0.54921999999999993</v>
      </c>
      <c r="O24" s="68">
        <f>(1-food_insecure)*(0.49)+food_insecure*(0.7)</f>
        <v>0.54921999999999993</v>
      </c>
    </row>
    <row r="25" spans="1:15" ht="15.75" customHeight="1" x14ac:dyDescent="0.2">
      <c r="B25" s="46" t="s">
        <v>156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8">
        <f>(1-food_insecure)*(0.21)*(1-school_attendance) + food_insecure*(0.3)*(1-school_attendance)</f>
        <v>0.18124259999999998</v>
      </c>
      <c r="M25" s="68">
        <f>(1-food_insecure)*(0.21)+food_insecure*(0.3)</f>
        <v>0.23537999999999998</v>
      </c>
      <c r="N25" s="68">
        <f>(1-food_insecure)*(0.21)+food_insecure*(0.3)</f>
        <v>0.23537999999999998</v>
      </c>
      <c r="O25" s="68">
        <f>(1-food_insecure)*(0.21)+food_insecure*(0.3)</f>
        <v>0.23537999999999998</v>
      </c>
    </row>
    <row r="26" spans="1:15" ht="15.75" customHeight="1" x14ac:dyDescent="0.2">
      <c r="B26" s="46" t="s">
        <v>157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8">
        <f>(1-food_insecure)*(0.3)*(1-school_attendance)</f>
        <v>0.16585799999999998</v>
      </c>
      <c r="M26" s="68">
        <f>(1-food_insecure)*(0.3)</f>
        <v>0.21539999999999998</v>
      </c>
      <c r="N26" s="68">
        <f>(1-food_insecure)*(0.3)</f>
        <v>0.21539999999999998</v>
      </c>
      <c r="O26" s="68">
        <f>(1-food_insecure)*(0.3)</f>
        <v>0.21539999999999998</v>
      </c>
    </row>
    <row r="27" spans="1:15" ht="15.75" customHeight="1" x14ac:dyDescent="0.2">
      <c r="B27" s="46" t="s">
        <v>158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8">
        <f>(1-food_insecure)*1*school_attendance + food_insecure*1*school_attendance</f>
        <v>0.23</v>
      </c>
      <c r="M27" s="68">
        <v>0</v>
      </c>
      <c r="N27" s="68">
        <v>0</v>
      </c>
      <c r="O27" s="68">
        <v>0</v>
      </c>
    </row>
    <row r="28" spans="1:15" ht="15.75" customHeight="1" x14ac:dyDescent="0.2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2">
      <c r="A29" s="4" t="s">
        <v>210</v>
      </c>
      <c r="B29" s="5" t="s">
        <v>152</v>
      </c>
      <c r="C29" s="68">
        <v>0</v>
      </c>
      <c r="D29" s="68">
        <v>0</v>
      </c>
      <c r="E29" s="68">
        <f t="shared" ref="E29:O29" si="0">frac_maize</f>
        <v>0.8</v>
      </c>
      <c r="F29" s="68">
        <f t="shared" si="0"/>
        <v>0.8</v>
      </c>
      <c r="G29" s="68">
        <f t="shared" si="0"/>
        <v>0.8</v>
      </c>
      <c r="H29" s="68">
        <f t="shared" si="0"/>
        <v>0.8</v>
      </c>
      <c r="I29" s="68">
        <f t="shared" si="0"/>
        <v>0.8</v>
      </c>
      <c r="J29" s="68">
        <f t="shared" si="0"/>
        <v>0.8</v>
      </c>
      <c r="K29" s="68">
        <f t="shared" si="0"/>
        <v>0.8</v>
      </c>
      <c r="L29" s="68">
        <f t="shared" si="0"/>
        <v>0.8</v>
      </c>
      <c r="M29" s="68">
        <f t="shared" si="0"/>
        <v>0.8</v>
      </c>
      <c r="N29" s="68">
        <f t="shared" si="0"/>
        <v>0.8</v>
      </c>
      <c r="O29" s="68">
        <f t="shared" si="0"/>
        <v>0.8</v>
      </c>
    </row>
    <row r="30" spans="1:15" ht="15.75" customHeight="1" x14ac:dyDescent="0.2">
      <c r="B30" s="5" t="s">
        <v>153</v>
      </c>
      <c r="C30" s="68">
        <v>0</v>
      </c>
      <c r="D30" s="68">
        <v>0</v>
      </c>
      <c r="E30" s="68">
        <f t="shared" ref="E30:O30" si="1">frac_rice</f>
        <v>0.1</v>
      </c>
      <c r="F30" s="68">
        <f t="shared" si="1"/>
        <v>0.1</v>
      </c>
      <c r="G30" s="68">
        <f t="shared" si="1"/>
        <v>0.1</v>
      </c>
      <c r="H30" s="68">
        <f t="shared" si="1"/>
        <v>0.1</v>
      </c>
      <c r="I30" s="68">
        <f t="shared" si="1"/>
        <v>0.1</v>
      </c>
      <c r="J30" s="68">
        <f t="shared" si="1"/>
        <v>0.1</v>
      </c>
      <c r="K30" s="68">
        <f t="shared" si="1"/>
        <v>0.1</v>
      </c>
      <c r="L30" s="68">
        <f t="shared" si="1"/>
        <v>0.1</v>
      </c>
      <c r="M30" s="68">
        <f t="shared" si="1"/>
        <v>0.1</v>
      </c>
      <c r="N30" s="68">
        <f t="shared" si="1"/>
        <v>0.1</v>
      </c>
      <c r="O30" s="68">
        <f t="shared" si="1"/>
        <v>0.1</v>
      </c>
    </row>
    <row r="31" spans="1:15" ht="15.75" customHeight="1" x14ac:dyDescent="0.2">
      <c r="B31" s="5" t="s">
        <v>154</v>
      </c>
      <c r="C31" s="68">
        <v>0</v>
      </c>
      <c r="D31" s="68">
        <v>0</v>
      </c>
      <c r="E31" s="68">
        <f>frac_wheat</f>
        <v>0.1</v>
      </c>
      <c r="F31" s="68">
        <f t="shared" ref="F31:O31" si="2">frac_wheat</f>
        <v>0.1</v>
      </c>
      <c r="G31" s="68">
        <f t="shared" si="2"/>
        <v>0.1</v>
      </c>
      <c r="H31" s="68">
        <f t="shared" si="2"/>
        <v>0.1</v>
      </c>
      <c r="I31" s="68">
        <f t="shared" si="2"/>
        <v>0.1</v>
      </c>
      <c r="J31" s="68">
        <f t="shared" si="2"/>
        <v>0.1</v>
      </c>
      <c r="K31" s="68">
        <f t="shared" si="2"/>
        <v>0.1</v>
      </c>
      <c r="L31" s="68">
        <f t="shared" si="2"/>
        <v>0.1</v>
      </c>
      <c r="M31" s="68">
        <f t="shared" si="2"/>
        <v>0.1</v>
      </c>
      <c r="N31" s="68">
        <f t="shared" si="2"/>
        <v>0.1</v>
      </c>
      <c r="O31" s="68">
        <f t="shared" si="2"/>
        <v>0.1</v>
      </c>
    </row>
    <row r="32" spans="1:15" ht="15.75" customHeight="1" x14ac:dyDescent="0.2">
      <c r="B32" s="5" t="s">
        <v>162</v>
      </c>
      <c r="C32" s="68">
        <v>0</v>
      </c>
      <c r="D32" s="68">
        <v>0</v>
      </c>
      <c r="E32" s="68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68">
        <v>1</v>
      </c>
      <c r="O32" s="68">
        <v>1</v>
      </c>
    </row>
    <row r="33" spans="2:15" ht="15.75" customHeight="1" x14ac:dyDescent="0.2">
      <c r="B33" s="5" t="s">
        <v>168</v>
      </c>
      <c r="C33" s="68">
        <f t="shared" ref="C33:O33" si="3">frac_malaria_risk</f>
        <v>1</v>
      </c>
      <c r="D33" s="68">
        <f t="shared" si="3"/>
        <v>1</v>
      </c>
      <c r="E33" s="68">
        <f t="shared" si="3"/>
        <v>1</v>
      </c>
      <c r="F33" s="68">
        <f t="shared" si="3"/>
        <v>1</v>
      </c>
      <c r="G33" s="68">
        <f t="shared" si="3"/>
        <v>1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1</v>
      </c>
      <c r="L33" s="68">
        <f t="shared" si="3"/>
        <v>1</v>
      </c>
      <c r="M33" s="68">
        <f t="shared" si="3"/>
        <v>1</v>
      </c>
      <c r="N33" s="68">
        <f t="shared" si="3"/>
        <v>1</v>
      </c>
      <c r="O33" s="68">
        <f t="shared" si="3"/>
        <v>1</v>
      </c>
    </row>
    <row r="34" spans="2:15" ht="15.75" customHeight="1" x14ac:dyDescent="0.2">
      <c r="B34" s="9" t="s">
        <v>177</v>
      </c>
      <c r="C34" s="68">
        <v>1</v>
      </c>
      <c r="D34" s="68">
        <v>1</v>
      </c>
      <c r="E34" s="68">
        <v>1</v>
      </c>
      <c r="F34" s="68">
        <v>1</v>
      </c>
      <c r="G34" s="68">
        <v>1</v>
      </c>
      <c r="H34" s="68">
        <v>1</v>
      </c>
      <c r="I34" s="68">
        <v>1</v>
      </c>
      <c r="J34" s="68">
        <v>1</v>
      </c>
      <c r="K34" s="68">
        <v>1</v>
      </c>
      <c r="L34" s="68">
        <v>1</v>
      </c>
      <c r="M34" s="68">
        <v>1</v>
      </c>
      <c r="N34" s="68">
        <v>1</v>
      </c>
      <c r="O34" s="68">
        <v>1</v>
      </c>
    </row>
    <row r="35" spans="2:15" ht="15.75" customHeight="1" x14ac:dyDescent="0.2">
      <c r="B35" s="9" t="s">
        <v>178</v>
      </c>
      <c r="C35" s="68">
        <v>1</v>
      </c>
      <c r="D35" s="68">
        <v>1</v>
      </c>
      <c r="E35" s="68">
        <v>1</v>
      </c>
      <c r="F35" s="68">
        <v>1</v>
      </c>
      <c r="G35" s="68">
        <v>1</v>
      </c>
      <c r="H35" s="68">
        <v>1</v>
      </c>
      <c r="I35" s="68">
        <v>1</v>
      </c>
      <c r="J35" s="68">
        <v>1</v>
      </c>
      <c r="K35" s="68">
        <v>1</v>
      </c>
      <c r="L35" s="68">
        <v>1</v>
      </c>
      <c r="M35" s="68">
        <v>1</v>
      </c>
      <c r="N35" s="68">
        <v>1</v>
      </c>
      <c r="O35" s="68">
        <v>1</v>
      </c>
    </row>
    <row r="36" spans="2:15" ht="15.75" customHeight="1" x14ac:dyDescent="0.2">
      <c r="B36" s="9" t="s">
        <v>179</v>
      </c>
      <c r="C36" s="68">
        <v>1</v>
      </c>
      <c r="D36" s="68">
        <v>1</v>
      </c>
      <c r="E36" s="68">
        <v>1</v>
      </c>
      <c r="F36" s="68">
        <v>1</v>
      </c>
      <c r="G36" s="68">
        <v>1</v>
      </c>
      <c r="H36" s="68">
        <v>1</v>
      </c>
      <c r="I36" s="68">
        <v>1</v>
      </c>
      <c r="J36" s="68">
        <v>1</v>
      </c>
      <c r="K36" s="68">
        <v>1</v>
      </c>
      <c r="L36" s="68">
        <v>1</v>
      </c>
      <c r="M36" s="68">
        <v>1</v>
      </c>
      <c r="N36" s="68">
        <v>1</v>
      </c>
      <c r="O36" s="68">
        <v>1</v>
      </c>
    </row>
    <row r="37" spans="2:15" ht="15.75" customHeight="1" x14ac:dyDescent="0.2">
      <c r="B37" s="9" t="s">
        <v>180</v>
      </c>
      <c r="C37" s="68">
        <v>1</v>
      </c>
      <c r="D37" s="68">
        <v>1</v>
      </c>
      <c r="E37" s="68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8">
        <v>1</v>
      </c>
      <c r="O37" s="68">
        <v>1</v>
      </c>
    </row>
    <row r="38" spans="2:15" ht="15.75" customHeight="1" x14ac:dyDescent="0.2">
      <c r="B38" s="9" t="s">
        <v>181</v>
      </c>
      <c r="C38" s="68">
        <v>1</v>
      </c>
      <c r="D38" s="68">
        <v>1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8">
        <v>1</v>
      </c>
      <c r="O38" s="68">
        <v>1</v>
      </c>
    </row>
    <row r="39" spans="2:15" ht="15.75" customHeight="1" x14ac:dyDescent="0.2">
      <c r="B39" s="9"/>
    </row>
  </sheetData>
  <sheetProtection algorithmName="SHA-512" hashValue="T5xI1YQv3L56pO3KxIbVF5ignUukfOeynjIbrVkDV2T6yWIw1RBF+sSLA4qNGIbg5Bx1KTg/NhCbttkSbhnP9w==" saltValue="KW4nkB9FSj1QSRzYv/OIW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184</v>
      </c>
    </row>
    <row r="2" spans="1:1" x14ac:dyDescent="0.2">
      <c r="A2" s="8" t="s">
        <v>185</v>
      </c>
    </row>
    <row r="3" spans="1:1" x14ac:dyDescent="0.2">
      <c r="A3" s="8" t="s">
        <v>212</v>
      </c>
    </row>
    <row r="4" spans="1:1" x14ac:dyDescent="0.2">
      <c r="A4" s="8" t="s">
        <v>213</v>
      </c>
    </row>
  </sheetData>
  <sheetProtection algorithmName="SHA-512" hashValue="Xe+prS8HpRkVc6sjnzdk67AD9dwnW65zL77ZeSyhXxUEep3i+zUanyb63E66xVps0iUa8LuY+DQ0OzN10+F6mA==" saltValue="8sKEZ+T2izIdlZQT7xQ3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28" customWidth="1"/>
    <col min="2" max="2" width="12.42578125" style="28" customWidth="1"/>
    <col min="3" max="4" width="11.42578125" style="28"/>
    <col min="5" max="5" width="17.42578125" style="28" customWidth="1"/>
    <col min="6" max="16384" width="11.42578125" style="28"/>
  </cols>
  <sheetData>
    <row r="1" spans="1:5" x14ac:dyDescent="0.2">
      <c r="A1" s="30" t="s">
        <v>215</v>
      </c>
      <c r="B1" s="30" t="s">
        <v>214</v>
      </c>
      <c r="C1" s="30" t="s">
        <v>9</v>
      </c>
      <c r="D1" s="30" t="s">
        <v>189</v>
      </c>
      <c r="E1" s="30" t="s">
        <v>224</v>
      </c>
    </row>
    <row r="2" spans="1:5" ht="14.25" x14ac:dyDescent="0.2">
      <c r="A2" s="29" t="s">
        <v>216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.25" x14ac:dyDescent="0.2">
      <c r="A3" s="29" t="s">
        <v>217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.25" x14ac:dyDescent="0.2">
      <c r="A4" s="29" t="s">
        <v>218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.25" x14ac:dyDescent="0.2">
      <c r="A5" s="29" t="s">
        <v>219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.25" x14ac:dyDescent="0.2">
      <c r="A6" s="29" t="s">
        <v>8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.25" x14ac:dyDescent="0.2">
      <c r="A7" s="29" t="s">
        <v>220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.25" x14ac:dyDescent="0.2">
      <c r="A8" s="29" t="s">
        <v>221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.25" x14ac:dyDescent="0.2">
      <c r="A9" s="29" t="s">
        <v>222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.25" x14ac:dyDescent="0.2">
      <c r="A10" s="29" t="s">
        <v>223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w1JDAMlo69KQWrNIKZsyWYl3SGkjrN28Dwa9AAiAhvRzzCysPsLUnxmwaaQ2uD6Pvlf/EugbEpqwV3R8edjCzQ==" saltValue="ncbMYoHGT/EFERZZm8f/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140625" style="43" bestFit="1" customWidth="1"/>
    <col min="2" max="2" width="58.85546875" style="43" bestFit="1" customWidth="1"/>
    <col min="3" max="3" width="9.42578125" style="43" bestFit="1" customWidth="1"/>
    <col min="4" max="4" width="11.140625" style="43" bestFit="1" customWidth="1"/>
    <col min="5" max="5" width="12" style="43" bestFit="1" customWidth="1"/>
    <col min="6" max="7" width="13.140625" style="43" bestFit="1" customWidth="1"/>
    <col min="8" max="11" width="15.42578125" style="43" bestFit="1" customWidth="1"/>
    <col min="12" max="15" width="16.85546875" style="43" bestFit="1" customWidth="1"/>
    <col min="16" max="16384" width="16.140625" style="43"/>
  </cols>
  <sheetData>
    <row r="1" spans="1:15" ht="15.75" customHeight="1" x14ac:dyDescent="0.25">
      <c r="A1" s="44" t="s">
        <v>211</v>
      </c>
      <c r="B1" s="70" t="s">
        <v>144</v>
      </c>
      <c r="C1" s="44" t="s">
        <v>114</v>
      </c>
      <c r="D1" s="44" t="s">
        <v>101</v>
      </c>
      <c r="E1" s="44" t="s">
        <v>102</v>
      </c>
      <c r="F1" s="44" t="s">
        <v>103</v>
      </c>
      <c r="G1" s="44" t="s">
        <v>104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74</v>
      </c>
      <c r="M1" s="44" t="s">
        <v>75</v>
      </c>
      <c r="N1" s="44" t="s">
        <v>76</v>
      </c>
      <c r="O1" s="44" t="s">
        <v>77</v>
      </c>
    </row>
    <row r="2" spans="1:15" ht="15.75" customHeight="1" x14ac:dyDescent="0.25">
      <c r="A2" s="44" t="s">
        <v>91</v>
      </c>
      <c r="B2" s="40" t="s">
        <v>149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25">
      <c r="B3" s="40" t="s">
        <v>150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25">
      <c r="B4" s="40" t="s">
        <v>163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25">
      <c r="B5" s="40" t="s">
        <v>164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25">
      <c r="B6" s="40" t="s">
        <v>165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25">
      <c r="B7" s="40" t="s">
        <v>166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25">
      <c r="B8" s="40" t="s">
        <v>167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25">
      <c r="B9" s="40" t="s">
        <v>171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25">
      <c r="B10" s="40" t="s">
        <v>173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25">
      <c r="B11" s="40" t="s">
        <v>174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25">
      <c r="B12" s="40" t="s">
        <v>175</v>
      </c>
      <c r="C12" s="100">
        <v>0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25">
      <c r="B13" s="40" t="s">
        <v>176</v>
      </c>
      <c r="C13" s="100">
        <v>0</v>
      </c>
      <c r="D13" s="100">
        <v>0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25">
      <c r="B14" s="40" t="s">
        <v>182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25">
      <c r="B15" s="40" t="s">
        <v>183</v>
      </c>
      <c r="C15" s="100">
        <v>0</v>
      </c>
      <c r="D15" s="100">
        <v>0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25">
      <c r="B16" s="40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25">
      <c r="A17" s="44" t="s">
        <v>105</v>
      </c>
      <c r="B17" s="40" t="s">
        <v>147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1</v>
      </c>
      <c r="I17" s="100">
        <v>1</v>
      </c>
      <c r="J17" s="100">
        <v>1</v>
      </c>
      <c r="K17" s="100">
        <v>1</v>
      </c>
      <c r="L17" s="100">
        <v>0</v>
      </c>
      <c r="M17" s="100">
        <v>0</v>
      </c>
      <c r="N17" s="100">
        <v>0</v>
      </c>
      <c r="O17" s="100">
        <v>0</v>
      </c>
    </row>
    <row r="18" spans="1:16" ht="15.75" customHeight="1" x14ac:dyDescent="0.25">
      <c r="A18" s="44"/>
      <c r="B18" s="40" t="s">
        <v>148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25">
      <c r="B19" s="71" t="s">
        <v>159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25">
      <c r="B20" s="71" t="s">
        <v>160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25">
      <c r="B21" s="72" t="s">
        <v>161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25">
      <c r="B22" s="40" t="s">
        <v>169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25">
      <c r="B23" s="40" t="s">
        <v>170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25">
      <c r="B24" s="40" t="s">
        <v>172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25">
      <c r="B25" s="4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5.95" customHeight="1" x14ac:dyDescent="0.25">
      <c r="A26" s="44" t="s">
        <v>80</v>
      </c>
      <c r="B26" s="40" t="s">
        <v>151</v>
      </c>
      <c r="C26" s="100">
        <v>0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1</v>
      </c>
      <c r="M26" s="100">
        <v>0</v>
      </c>
      <c r="N26" s="100">
        <v>0</v>
      </c>
      <c r="O26" s="100">
        <v>0</v>
      </c>
      <c r="P26" s="73"/>
    </row>
    <row r="27" spans="1:16" ht="15.75" customHeight="1" x14ac:dyDescent="0.25">
      <c r="B27" s="46" t="s">
        <v>155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1</v>
      </c>
      <c r="N27" s="100">
        <v>1</v>
      </c>
      <c r="O27" s="100">
        <v>1</v>
      </c>
    </row>
    <row r="28" spans="1:16" ht="15.75" customHeight="1" x14ac:dyDescent="0.25">
      <c r="A28" s="44"/>
      <c r="B28" s="46" t="s">
        <v>156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25">
      <c r="B29" s="46" t="s">
        <v>157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25">
      <c r="B30" s="46" t="s">
        <v>158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0</v>
      </c>
      <c r="N30" s="100">
        <v>0</v>
      </c>
      <c r="O30" s="100">
        <v>0</v>
      </c>
    </row>
    <row r="31" spans="1:16" ht="15.75" customHeight="1" x14ac:dyDescent="0.25">
      <c r="B31" s="40"/>
      <c r="C31" s="98"/>
      <c r="D31" s="98"/>
      <c r="E31" s="98"/>
      <c r="F31" s="98"/>
      <c r="G31" s="98"/>
      <c r="H31" s="98"/>
      <c r="I31" s="98"/>
      <c r="J31" s="97"/>
      <c r="K31" s="97"/>
      <c r="L31" s="97"/>
      <c r="M31" s="97"/>
      <c r="N31" s="97"/>
      <c r="O31" s="97"/>
    </row>
    <row r="32" spans="1:16" ht="15.75" customHeight="1" x14ac:dyDescent="0.25">
      <c r="A32" s="44" t="s">
        <v>210</v>
      </c>
      <c r="B32" s="40" t="s">
        <v>152</v>
      </c>
      <c r="C32" s="100">
        <v>1</v>
      </c>
      <c r="D32" s="100">
        <v>0</v>
      </c>
      <c r="E32" s="100">
        <v>1</v>
      </c>
      <c r="F32" s="100">
        <v>1</v>
      </c>
      <c r="G32" s="100">
        <v>1</v>
      </c>
      <c r="H32" s="100">
        <v>1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1</v>
      </c>
    </row>
    <row r="33" spans="2:15" ht="15.75" customHeight="1" x14ac:dyDescent="0.25">
      <c r="B33" s="40" t="s">
        <v>153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2:15" ht="15.75" customHeight="1" x14ac:dyDescent="0.25">
      <c r="B34" s="40" t="s">
        <v>154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2:15" ht="15.75" customHeight="1" x14ac:dyDescent="0.25">
      <c r="B35" s="40" t="s">
        <v>162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2:15" ht="15.75" customHeight="1" x14ac:dyDescent="0.25">
      <c r="B36" s="40" t="s">
        <v>168</v>
      </c>
      <c r="C36" s="100">
        <v>1</v>
      </c>
      <c r="D36" s="100">
        <v>1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2:15" ht="15.75" customHeight="1" x14ac:dyDescent="0.25">
      <c r="B37" s="40" t="s">
        <v>177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2:15" ht="15.75" customHeight="1" x14ac:dyDescent="0.25">
      <c r="B38" s="40" t="s">
        <v>178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2:15" ht="15.75" customHeight="1" x14ac:dyDescent="0.25">
      <c r="B39" s="40" t="s">
        <v>179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2:15" ht="15.75" customHeight="1" x14ac:dyDescent="0.25">
      <c r="B40" s="40" t="s">
        <v>180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2:15" ht="15" customHeight="1" x14ac:dyDescent="0.25">
      <c r="B41" s="40" t="s">
        <v>181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</sheetData>
  <sheetProtection algorithmName="SHA-512" hashValue="M426h9hlDRold31PVjL/VQTtefdzqfDp1SOVJwSJu0oa3cKxG8+ntQJ9w9cIdSIuST1zE5nL5Bbsjt7qpkUASw==" saltValue="rx1Xw1xxEf68auul+0RdI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144</v>
      </c>
      <c r="B1" s="28" t="s">
        <v>225</v>
      </c>
      <c r="C1" s="28" t="s">
        <v>121</v>
      </c>
      <c r="D1" s="28" t="s">
        <v>226</v>
      </c>
      <c r="E1" s="28" t="s">
        <v>227</v>
      </c>
      <c r="F1" s="28" t="s">
        <v>128</v>
      </c>
      <c r="G1" s="28" t="s">
        <v>92</v>
      </c>
      <c r="H1" s="28" t="s">
        <v>49</v>
      </c>
      <c r="I1" s="28" t="s">
        <v>228</v>
      </c>
      <c r="J1" s="28" t="s">
        <v>42</v>
      </c>
      <c r="K1" s="28" t="s">
        <v>73</v>
      </c>
    </row>
    <row r="2" spans="1:11" x14ac:dyDescent="0.2">
      <c r="A2" s="40" t="s">
        <v>147</v>
      </c>
      <c r="B2" s="100"/>
      <c r="C2" s="100"/>
      <c r="D2" s="100"/>
      <c r="E2" s="100"/>
      <c r="F2" s="100"/>
      <c r="G2" s="100"/>
      <c r="H2" s="100"/>
      <c r="I2" s="100" t="s">
        <v>12</v>
      </c>
      <c r="J2" s="100"/>
      <c r="K2" s="100"/>
    </row>
    <row r="3" spans="1:11" x14ac:dyDescent="0.2">
      <c r="A3" s="40" t="s">
        <v>148</v>
      </c>
      <c r="B3" s="100"/>
      <c r="C3" s="100"/>
      <c r="D3" s="100"/>
      <c r="E3" s="100"/>
      <c r="F3" s="100"/>
      <c r="G3" s="100"/>
      <c r="H3" s="100" t="s">
        <v>12</v>
      </c>
      <c r="I3" s="100"/>
      <c r="J3" s="100"/>
      <c r="K3" s="100"/>
    </row>
    <row r="4" spans="1:11" x14ac:dyDescent="0.2">
      <c r="A4" s="40" t="s">
        <v>149</v>
      </c>
      <c r="B4" s="100"/>
      <c r="C4" s="100"/>
      <c r="D4" s="100" t="s">
        <v>12</v>
      </c>
      <c r="E4" s="100"/>
      <c r="F4" s="100"/>
      <c r="G4" s="100"/>
      <c r="H4" s="100"/>
      <c r="I4" s="100"/>
      <c r="J4" s="100"/>
      <c r="K4" s="100"/>
    </row>
    <row r="5" spans="1:11" x14ac:dyDescent="0.2">
      <c r="A5" s="40" t="s">
        <v>150</v>
      </c>
      <c r="B5" s="100"/>
      <c r="C5" s="100" t="s">
        <v>12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">
      <c r="A6" s="40" t="s">
        <v>151</v>
      </c>
      <c r="B6" s="100"/>
      <c r="C6" s="100"/>
      <c r="D6" s="100"/>
      <c r="E6" s="100"/>
      <c r="F6" s="100"/>
      <c r="G6" s="100"/>
      <c r="H6" s="100"/>
      <c r="I6" s="100"/>
      <c r="J6" s="100" t="s">
        <v>12</v>
      </c>
      <c r="K6" s="100" t="s">
        <v>12</v>
      </c>
    </row>
    <row r="7" spans="1:11" x14ac:dyDescent="0.2">
      <c r="A7" s="40" t="s">
        <v>152</v>
      </c>
      <c r="B7" s="100"/>
      <c r="C7" s="100" t="s">
        <v>12</v>
      </c>
      <c r="D7" s="100"/>
      <c r="E7" s="100"/>
      <c r="F7" s="100"/>
      <c r="G7" s="100"/>
      <c r="H7" s="100" t="s">
        <v>12</v>
      </c>
      <c r="I7" s="100"/>
      <c r="J7" s="100"/>
      <c r="K7" s="100"/>
    </row>
    <row r="8" spans="1:11" x14ac:dyDescent="0.2">
      <c r="A8" s="40" t="s">
        <v>153</v>
      </c>
      <c r="B8" s="100"/>
      <c r="C8" s="100" t="s">
        <v>12</v>
      </c>
      <c r="D8" s="100"/>
      <c r="E8" s="100"/>
      <c r="F8" s="100"/>
      <c r="G8" s="100"/>
      <c r="H8" s="100" t="s">
        <v>12</v>
      </c>
      <c r="I8" s="100"/>
      <c r="J8" s="100"/>
      <c r="K8" s="100"/>
    </row>
    <row r="9" spans="1:11" x14ac:dyDescent="0.2">
      <c r="A9" s="40" t="s">
        <v>154</v>
      </c>
      <c r="B9" s="100"/>
      <c r="C9" s="100" t="s">
        <v>12</v>
      </c>
      <c r="D9" s="100"/>
      <c r="E9" s="100"/>
      <c r="F9" s="100"/>
      <c r="G9" s="100"/>
      <c r="H9" s="100" t="s">
        <v>12</v>
      </c>
      <c r="I9" s="100"/>
      <c r="J9" s="100"/>
      <c r="K9" s="100"/>
    </row>
    <row r="10" spans="1:11" x14ac:dyDescent="0.2">
      <c r="A10" s="46" t="s">
        <v>155</v>
      </c>
      <c r="B10" s="100"/>
      <c r="C10" s="100" t="s">
        <v>12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">
      <c r="A11" s="46" t="s">
        <v>156</v>
      </c>
      <c r="B11" s="100"/>
      <c r="C11" s="100" t="s">
        <v>12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">
      <c r="A12" s="46" t="s">
        <v>157</v>
      </c>
      <c r="B12" s="100"/>
      <c r="C12" s="100" t="s">
        <v>12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">
      <c r="A13" s="46" t="s">
        <v>158</v>
      </c>
      <c r="B13" s="100"/>
      <c r="C13" s="100" t="s">
        <v>12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">
      <c r="A14" s="71" t="s">
        <v>159</v>
      </c>
      <c r="B14" s="100"/>
      <c r="C14" s="100" t="s">
        <v>12</v>
      </c>
      <c r="D14" s="100"/>
      <c r="E14" s="100"/>
      <c r="F14" s="100"/>
      <c r="G14" s="100"/>
      <c r="H14" s="100"/>
      <c r="I14" s="100" t="s">
        <v>12</v>
      </c>
      <c r="J14" s="100"/>
      <c r="K14" s="100"/>
    </row>
    <row r="15" spans="1:11" x14ac:dyDescent="0.2">
      <c r="A15" s="71" t="s">
        <v>160</v>
      </c>
      <c r="B15" s="100"/>
      <c r="C15" s="100" t="s">
        <v>12</v>
      </c>
      <c r="D15" s="100"/>
      <c r="E15" s="100"/>
      <c r="F15" s="100"/>
      <c r="G15" s="100"/>
      <c r="H15" s="100"/>
      <c r="I15" s="100" t="s">
        <v>12</v>
      </c>
      <c r="J15" s="100"/>
      <c r="K15" s="100"/>
    </row>
    <row r="16" spans="1:11" x14ac:dyDescent="0.2">
      <c r="A16" s="40" t="s">
        <v>161</v>
      </c>
      <c r="B16" s="100"/>
      <c r="C16" s="100" t="s">
        <v>12</v>
      </c>
      <c r="D16" s="100"/>
      <c r="E16" s="100"/>
      <c r="F16" s="100"/>
      <c r="G16" s="100"/>
      <c r="H16" s="100" t="s">
        <v>12</v>
      </c>
      <c r="I16" s="100" t="s">
        <v>12</v>
      </c>
      <c r="J16" s="100"/>
      <c r="K16" s="100"/>
    </row>
    <row r="17" spans="1:11" x14ac:dyDescent="0.2">
      <c r="A17" s="40" t="s">
        <v>162</v>
      </c>
      <c r="B17" s="100"/>
      <c r="C17" s="100" t="s">
        <v>12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">
      <c r="A18" s="40" t="s">
        <v>163</v>
      </c>
      <c r="B18" s="100" t="s">
        <v>12</v>
      </c>
      <c r="C18" s="100"/>
      <c r="D18" s="100"/>
      <c r="E18" s="100"/>
      <c r="F18" s="100" t="s">
        <v>12</v>
      </c>
      <c r="G18" s="100"/>
      <c r="H18" s="100"/>
      <c r="I18" s="100"/>
      <c r="J18" s="100"/>
      <c r="K18" s="100"/>
    </row>
    <row r="19" spans="1:11" x14ac:dyDescent="0.2">
      <c r="A19" s="40" t="s">
        <v>164</v>
      </c>
      <c r="B19" s="100" t="s">
        <v>12</v>
      </c>
      <c r="C19" s="100"/>
      <c r="D19" s="100"/>
      <c r="E19" s="100"/>
      <c r="F19" s="100" t="s">
        <v>12</v>
      </c>
      <c r="G19" s="100"/>
      <c r="H19" s="100"/>
      <c r="I19" s="100"/>
      <c r="J19" s="100"/>
      <c r="K19" s="100"/>
    </row>
    <row r="20" spans="1:11" x14ac:dyDescent="0.2">
      <c r="A20" s="40" t="s">
        <v>165</v>
      </c>
      <c r="B20" s="100" t="s">
        <v>12</v>
      </c>
      <c r="C20" s="100"/>
      <c r="D20" s="100"/>
      <c r="E20" s="100"/>
      <c r="F20" s="100" t="s">
        <v>12</v>
      </c>
      <c r="G20" s="100"/>
      <c r="H20" s="100"/>
      <c r="I20" s="100"/>
      <c r="J20" s="100"/>
      <c r="K20" s="100"/>
    </row>
    <row r="21" spans="1:11" x14ac:dyDescent="0.2">
      <c r="A21" s="40" t="s">
        <v>166</v>
      </c>
      <c r="B21" s="100"/>
      <c r="C21" s="100"/>
      <c r="D21" s="100"/>
      <c r="E21" s="100"/>
      <c r="F21" s="100"/>
      <c r="G21" s="100"/>
      <c r="H21" s="100" t="s">
        <v>12</v>
      </c>
      <c r="I21" s="100" t="s">
        <v>12</v>
      </c>
      <c r="J21" s="100"/>
      <c r="K21" s="100"/>
    </row>
    <row r="22" spans="1:11" x14ac:dyDescent="0.2">
      <c r="A22" s="40" t="s">
        <v>167</v>
      </c>
      <c r="B22" s="100" t="s">
        <v>12</v>
      </c>
      <c r="C22" s="100" t="s">
        <v>12</v>
      </c>
      <c r="D22" s="100" t="s">
        <v>12</v>
      </c>
      <c r="E22" s="100"/>
      <c r="F22" s="100"/>
      <c r="G22" s="100"/>
      <c r="H22" s="100"/>
      <c r="I22" s="100"/>
      <c r="J22" s="100"/>
      <c r="K22" s="100"/>
    </row>
    <row r="23" spans="1:11" x14ac:dyDescent="0.2">
      <c r="A23" s="40" t="s">
        <v>168</v>
      </c>
      <c r="B23" s="100"/>
      <c r="C23" s="100" t="s">
        <v>12</v>
      </c>
      <c r="D23" s="100"/>
      <c r="E23" s="100"/>
      <c r="F23" s="100"/>
      <c r="G23" s="100"/>
      <c r="H23" s="100"/>
      <c r="I23" s="100" t="s">
        <v>12</v>
      </c>
      <c r="J23" s="100"/>
      <c r="K23" s="100"/>
    </row>
    <row r="24" spans="1:11" x14ac:dyDescent="0.2">
      <c r="A24" s="40" t="s">
        <v>169</v>
      </c>
      <c r="B24" s="100"/>
      <c r="C24" s="100"/>
      <c r="D24" s="100"/>
      <c r="E24" s="100"/>
      <c r="F24" s="100"/>
      <c r="G24" s="100"/>
      <c r="H24" s="100" t="s">
        <v>12</v>
      </c>
      <c r="I24" s="100"/>
      <c r="J24" s="100"/>
      <c r="K24" s="100"/>
    </row>
    <row r="25" spans="1:11" x14ac:dyDescent="0.2">
      <c r="A25" s="40" t="s">
        <v>170</v>
      </c>
      <c r="B25" s="100"/>
      <c r="C25" s="100"/>
      <c r="D25" s="100"/>
      <c r="E25" s="100"/>
      <c r="F25" s="100"/>
      <c r="G25" s="100"/>
      <c r="H25" s="100" t="s">
        <v>12</v>
      </c>
      <c r="I25" s="100"/>
      <c r="J25" s="100"/>
      <c r="K25" s="100"/>
    </row>
    <row r="26" spans="1:11" x14ac:dyDescent="0.2">
      <c r="A26" s="40" t="s">
        <v>171</v>
      </c>
      <c r="B26" s="100"/>
      <c r="C26" s="100" t="s">
        <v>12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">
      <c r="A27" s="40" t="s">
        <v>172</v>
      </c>
      <c r="B27" s="100"/>
      <c r="C27" s="100" t="s">
        <v>12</v>
      </c>
      <c r="D27" s="100"/>
      <c r="E27" s="100"/>
      <c r="F27" s="100"/>
      <c r="G27" s="100"/>
      <c r="H27" s="100"/>
      <c r="I27" s="100" t="s">
        <v>12</v>
      </c>
      <c r="J27" s="100"/>
      <c r="K27" s="100"/>
    </row>
    <row r="28" spans="1:11" x14ac:dyDescent="0.2">
      <c r="A28" s="40" t="s">
        <v>173</v>
      </c>
      <c r="B28" s="100"/>
      <c r="C28" s="100"/>
      <c r="D28" s="100"/>
      <c r="E28" s="100"/>
      <c r="F28" s="100"/>
      <c r="G28" s="100"/>
      <c r="H28" s="100" t="s">
        <v>12</v>
      </c>
      <c r="I28" s="100"/>
      <c r="J28" s="100"/>
      <c r="K28" s="100"/>
    </row>
    <row r="29" spans="1:11" x14ac:dyDescent="0.2">
      <c r="A29" s="40" t="s">
        <v>174</v>
      </c>
      <c r="B29" s="100" t="s">
        <v>12</v>
      </c>
      <c r="C29" s="100"/>
      <c r="D29" s="100" t="s">
        <v>12</v>
      </c>
      <c r="E29" s="100"/>
      <c r="F29" s="100"/>
      <c r="G29" s="100"/>
      <c r="H29" s="100"/>
      <c r="I29" s="100"/>
      <c r="J29" s="100"/>
      <c r="K29" s="100"/>
    </row>
    <row r="30" spans="1:11" x14ac:dyDescent="0.2">
      <c r="A30" s="40" t="s">
        <v>175</v>
      </c>
      <c r="B30" s="100"/>
      <c r="C30" s="100"/>
      <c r="D30" s="100"/>
      <c r="E30" s="100" t="s">
        <v>12</v>
      </c>
      <c r="F30" s="100"/>
      <c r="G30" s="100"/>
      <c r="H30" s="100"/>
      <c r="I30" s="100"/>
      <c r="J30" s="100"/>
      <c r="K30" s="100"/>
    </row>
    <row r="31" spans="1:11" x14ac:dyDescent="0.2">
      <c r="A31" s="40" t="s">
        <v>176</v>
      </c>
      <c r="B31" s="100"/>
      <c r="C31" s="100"/>
      <c r="D31" s="100"/>
      <c r="E31" s="100"/>
      <c r="F31" s="100"/>
      <c r="G31" s="100" t="s">
        <v>12</v>
      </c>
      <c r="H31" s="100" t="s">
        <v>12</v>
      </c>
      <c r="I31" s="100"/>
      <c r="J31" s="100"/>
      <c r="K31" s="100"/>
    </row>
    <row r="32" spans="1:11" x14ac:dyDescent="0.2">
      <c r="A32" s="40" t="s">
        <v>177</v>
      </c>
      <c r="B32" s="100"/>
      <c r="C32" s="100"/>
      <c r="D32" s="100"/>
      <c r="E32" s="100"/>
      <c r="F32" s="100"/>
      <c r="G32" s="100" t="s">
        <v>12</v>
      </c>
      <c r="H32" s="100" t="s">
        <v>12</v>
      </c>
      <c r="I32" s="100"/>
      <c r="J32" s="100"/>
      <c r="K32" s="100"/>
    </row>
    <row r="33" spans="1:11" x14ac:dyDescent="0.2">
      <c r="A33" s="40" t="s">
        <v>178</v>
      </c>
      <c r="B33" s="100"/>
      <c r="C33" s="100"/>
      <c r="D33" s="100"/>
      <c r="E33" s="100"/>
      <c r="F33" s="100"/>
      <c r="G33" s="100" t="s">
        <v>12</v>
      </c>
      <c r="H33" s="100" t="s">
        <v>12</v>
      </c>
      <c r="I33" s="100"/>
      <c r="J33" s="100"/>
      <c r="K33" s="100"/>
    </row>
    <row r="34" spans="1:11" x14ac:dyDescent="0.2">
      <c r="A34" s="40" t="s">
        <v>179</v>
      </c>
      <c r="B34" s="100"/>
      <c r="C34" s="100"/>
      <c r="D34" s="100"/>
      <c r="E34" s="100"/>
      <c r="F34" s="100"/>
      <c r="G34" s="100" t="s">
        <v>12</v>
      </c>
      <c r="H34" s="100" t="s">
        <v>12</v>
      </c>
      <c r="I34" s="100"/>
      <c r="J34" s="100"/>
      <c r="K34" s="100"/>
    </row>
    <row r="35" spans="1:11" x14ac:dyDescent="0.2">
      <c r="A35" s="40" t="s">
        <v>180</v>
      </c>
      <c r="B35" s="100"/>
      <c r="C35" s="100"/>
      <c r="D35" s="100"/>
      <c r="E35" s="100"/>
      <c r="F35" s="100"/>
      <c r="G35" s="100" t="s">
        <v>12</v>
      </c>
      <c r="H35" s="100" t="s">
        <v>12</v>
      </c>
      <c r="I35" s="100"/>
      <c r="J35" s="100"/>
      <c r="K35" s="100"/>
    </row>
    <row r="36" spans="1:11" x14ac:dyDescent="0.2">
      <c r="A36" s="40" t="s">
        <v>181</v>
      </c>
      <c r="B36" s="100"/>
      <c r="C36" s="100"/>
      <c r="D36" s="100"/>
      <c r="E36" s="100"/>
      <c r="F36" s="100"/>
      <c r="G36" s="100" t="s">
        <v>12</v>
      </c>
      <c r="H36" s="100" t="s">
        <v>12</v>
      </c>
      <c r="I36" s="100"/>
      <c r="J36" s="100"/>
      <c r="K36" s="100"/>
    </row>
    <row r="37" spans="1:11" x14ac:dyDescent="0.2">
      <c r="A37" s="40" t="s">
        <v>182</v>
      </c>
      <c r="B37" s="100"/>
      <c r="C37" s="100"/>
      <c r="D37" s="100"/>
      <c r="E37" s="100"/>
      <c r="F37" s="100"/>
      <c r="G37" s="100"/>
      <c r="H37" s="100" t="s">
        <v>12</v>
      </c>
      <c r="I37" s="100"/>
      <c r="J37" s="100"/>
      <c r="K37" s="100"/>
    </row>
    <row r="38" spans="1:11" x14ac:dyDescent="0.2">
      <c r="A38" s="40" t="s">
        <v>183</v>
      </c>
      <c r="B38" s="100" t="s">
        <v>12</v>
      </c>
      <c r="C38" s="100"/>
      <c r="D38" s="100"/>
      <c r="E38" s="100"/>
      <c r="F38" s="100"/>
      <c r="G38" s="100" t="s">
        <v>12</v>
      </c>
      <c r="H38" s="100" t="s">
        <v>12</v>
      </c>
      <c r="I38" s="100"/>
      <c r="J38" s="100"/>
      <c r="K38" s="100"/>
    </row>
  </sheetData>
  <sheetProtection algorithmName="SHA-512" hashValue="QeLLLZpPA8ewd4Xe/x6o0eO5dLSLNobIB4IaYb62cpZYvkauTKvdVfZpQgYox82MmdmypYx6UQZR1XKPXqk48Q==" saltValue="Gm8pzBpgZN94ngn4LNgD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8" bestFit="1" customWidth="1"/>
    <col min="2" max="2" width="8.5703125" style="28" bestFit="1" customWidth="1"/>
    <col min="3" max="3" width="8.85546875" style="28" bestFit="1" customWidth="1"/>
    <col min="4" max="4" width="18.42578125" style="28" bestFit="1" customWidth="1"/>
    <col min="5" max="5" width="17.42578125" style="28" bestFit="1" customWidth="1"/>
    <col min="6" max="6" width="13.5703125" style="28" bestFit="1" customWidth="1"/>
    <col min="7" max="7" width="9.85546875" style="28" bestFit="1" customWidth="1"/>
    <col min="8" max="8" width="8.85546875" style="28" bestFit="1" customWidth="1"/>
    <col min="9" max="9" width="14.85546875" style="28" bestFit="1" customWidth="1"/>
    <col min="10" max="10" width="15.42578125" style="28" bestFit="1" customWidth="1"/>
    <col min="11" max="16384" width="12.85546875" style="28"/>
  </cols>
  <sheetData>
    <row r="1" spans="1:11" x14ac:dyDescent="0.2">
      <c r="A1" s="30" t="s">
        <v>229</v>
      </c>
      <c r="B1" s="28" t="s">
        <v>225</v>
      </c>
      <c r="C1" s="28" t="s">
        <v>121</v>
      </c>
      <c r="D1" s="28" t="s">
        <v>226</v>
      </c>
      <c r="E1" s="28" t="s">
        <v>227</v>
      </c>
      <c r="F1" s="28" t="s">
        <v>128</v>
      </c>
      <c r="G1" s="28" t="s">
        <v>92</v>
      </c>
      <c r="H1" s="28" t="s">
        <v>49</v>
      </c>
      <c r="I1" s="28" t="s">
        <v>228</v>
      </c>
      <c r="J1" s="28" t="s">
        <v>42</v>
      </c>
      <c r="K1" s="28" t="s">
        <v>73</v>
      </c>
    </row>
    <row r="2" spans="1:11" x14ac:dyDescent="0.2">
      <c r="A2" s="28" t="s">
        <v>114</v>
      </c>
      <c r="B2" s="100" t="s">
        <v>12</v>
      </c>
      <c r="C2" s="100" t="s">
        <v>12</v>
      </c>
      <c r="D2" s="100" t="s">
        <v>12</v>
      </c>
      <c r="E2" s="100" t="s">
        <v>12</v>
      </c>
      <c r="F2" s="100" t="s">
        <v>12</v>
      </c>
      <c r="G2" s="100" t="s">
        <v>12</v>
      </c>
      <c r="H2" s="100" t="s">
        <v>12</v>
      </c>
      <c r="I2" s="100"/>
      <c r="J2" s="100"/>
      <c r="K2" s="100"/>
    </row>
    <row r="3" spans="1:11" x14ac:dyDescent="0.2">
      <c r="A3" s="28" t="s">
        <v>101</v>
      </c>
      <c r="B3" s="100" t="s">
        <v>12</v>
      </c>
      <c r="C3" s="100" t="s">
        <v>12</v>
      </c>
      <c r="D3" s="100" t="s">
        <v>12</v>
      </c>
      <c r="E3" s="100" t="s">
        <v>12</v>
      </c>
      <c r="F3" s="100" t="s">
        <v>12</v>
      </c>
      <c r="G3" s="100" t="s">
        <v>12</v>
      </c>
      <c r="H3" s="100" t="s">
        <v>12</v>
      </c>
      <c r="I3" s="100"/>
      <c r="J3" s="100"/>
      <c r="K3" s="100"/>
    </row>
    <row r="4" spans="1:11" x14ac:dyDescent="0.2">
      <c r="A4" s="28" t="s">
        <v>102</v>
      </c>
      <c r="B4" s="100" t="s">
        <v>12</v>
      </c>
      <c r="C4" s="100" t="s">
        <v>12</v>
      </c>
      <c r="D4" s="100" t="s">
        <v>12</v>
      </c>
      <c r="E4" s="100" t="s">
        <v>12</v>
      </c>
      <c r="F4" s="100" t="s">
        <v>12</v>
      </c>
      <c r="G4" s="100" t="s">
        <v>12</v>
      </c>
      <c r="H4" s="100" t="s">
        <v>12</v>
      </c>
      <c r="I4" s="100"/>
      <c r="J4" s="100"/>
      <c r="K4" s="100"/>
    </row>
    <row r="5" spans="1:11" x14ac:dyDescent="0.2">
      <c r="A5" s="28" t="s">
        <v>103</v>
      </c>
      <c r="B5" s="100" t="s">
        <v>12</v>
      </c>
      <c r="C5" s="100" t="s">
        <v>12</v>
      </c>
      <c r="D5" s="100" t="s">
        <v>12</v>
      </c>
      <c r="E5" s="100" t="s">
        <v>12</v>
      </c>
      <c r="F5" s="100" t="s">
        <v>12</v>
      </c>
      <c r="G5" s="100" t="s">
        <v>12</v>
      </c>
      <c r="H5" s="100" t="s">
        <v>12</v>
      </c>
      <c r="I5" s="100"/>
      <c r="J5" s="100"/>
      <c r="K5" s="100"/>
    </row>
    <row r="6" spans="1:11" x14ac:dyDescent="0.2">
      <c r="A6" s="28" t="s">
        <v>104</v>
      </c>
      <c r="B6" s="100" t="s">
        <v>12</v>
      </c>
      <c r="C6" s="100" t="s">
        <v>12</v>
      </c>
      <c r="D6" s="100" t="s">
        <v>12</v>
      </c>
      <c r="E6" s="100" t="s">
        <v>12</v>
      </c>
      <c r="F6" s="100" t="s">
        <v>12</v>
      </c>
      <c r="G6" s="100" t="s">
        <v>12</v>
      </c>
      <c r="H6" s="100" t="s">
        <v>12</v>
      </c>
      <c r="I6" s="100"/>
      <c r="J6" s="100"/>
      <c r="K6" s="100"/>
    </row>
    <row r="7" spans="1:11" x14ac:dyDescent="0.2">
      <c r="A7" s="28" t="s">
        <v>122</v>
      </c>
      <c r="B7" s="100"/>
      <c r="C7" s="100" t="s">
        <v>12</v>
      </c>
      <c r="D7" s="100"/>
      <c r="E7" s="100"/>
      <c r="F7" s="100"/>
      <c r="G7" s="100"/>
      <c r="H7" s="100" t="s">
        <v>12</v>
      </c>
      <c r="I7" s="100" t="s">
        <v>12</v>
      </c>
      <c r="J7" s="100"/>
      <c r="K7" s="100"/>
    </row>
    <row r="8" spans="1:11" x14ac:dyDescent="0.2">
      <c r="A8" s="28" t="s">
        <v>123</v>
      </c>
      <c r="B8" s="100"/>
      <c r="C8" s="100" t="s">
        <v>12</v>
      </c>
      <c r="D8" s="100"/>
      <c r="E8" s="100"/>
      <c r="F8" s="100"/>
      <c r="G8" s="100"/>
      <c r="H8" s="100" t="s">
        <v>12</v>
      </c>
      <c r="I8" s="100" t="s">
        <v>12</v>
      </c>
      <c r="J8" s="100"/>
      <c r="K8" s="100"/>
    </row>
    <row r="9" spans="1:11" x14ac:dyDescent="0.2">
      <c r="A9" s="28" t="s">
        <v>124</v>
      </c>
      <c r="B9" s="100"/>
      <c r="C9" s="100" t="s">
        <v>12</v>
      </c>
      <c r="D9" s="100"/>
      <c r="E9" s="100"/>
      <c r="F9" s="100"/>
      <c r="G9" s="100"/>
      <c r="H9" s="100" t="s">
        <v>12</v>
      </c>
      <c r="I9" s="100" t="s">
        <v>12</v>
      </c>
      <c r="J9" s="100"/>
      <c r="K9" s="100"/>
    </row>
    <row r="10" spans="1:11" x14ac:dyDescent="0.2">
      <c r="A10" s="28" t="s">
        <v>125</v>
      </c>
      <c r="B10" s="100"/>
      <c r="C10" s="100" t="s">
        <v>12</v>
      </c>
      <c r="D10" s="100"/>
      <c r="E10" s="100"/>
      <c r="F10" s="100"/>
      <c r="G10" s="100"/>
      <c r="H10" s="100" t="s">
        <v>12</v>
      </c>
      <c r="I10" s="100" t="s">
        <v>12</v>
      </c>
      <c r="J10" s="100"/>
      <c r="K10" s="100"/>
    </row>
    <row r="11" spans="1:11" x14ac:dyDescent="0.2">
      <c r="A11" s="28" t="s">
        <v>74</v>
      </c>
      <c r="B11" s="100"/>
      <c r="C11" s="100" t="s">
        <v>12</v>
      </c>
      <c r="D11" s="100"/>
      <c r="E11" s="100"/>
      <c r="F11" s="100"/>
      <c r="G11" s="100"/>
      <c r="H11" s="100"/>
      <c r="I11" s="100"/>
      <c r="J11" s="100" t="s">
        <v>12</v>
      </c>
      <c r="K11" s="100" t="s">
        <v>12</v>
      </c>
    </row>
    <row r="12" spans="1:11" x14ac:dyDescent="0.2">
      <c r="A12" s="28" t="s">
        <v>75</v>
      </c>
      <c r="B12" s="100"/>
      <c r="C12" s="100" t="s">
        <v>12</v>
      </c>
      <c r="D12" s="100"/>
      <c r="E12" s="100"/>
      <c r="F12" s="100"/>
      <c r="G12" s="100"/>
      <c r="H12" s="100"/>
      <c r="I12" s="100"/>
      <c r="J12" s="100"/>
      <c r="K12" s="100" t="s">
        <v>12</v>
      </c>
    </row>
    <row r="13" spans="1:11" x14ac:dyDescent="0.2">
      <c r="A13" s="28" t="s">
        <v>76</v>
      </c>
      <c r="B13" s="100"/>
      <c r="C13" s="100" t="s">
        <v>12</v>
      </c>
      <c r="D13" s="100"/>
      <c r="E13" s="100"/>
      <c r="F13" s="100"/>
      <c r="G13" s="100"/>
      <c r="H13" s="100"/>
      <c r="I13" s="100"/>
      <c r="J13" s="100"/>
      <c r="K13" s="100" t="s">
        <v>12</v>
      </c>
    </row>
    <row r="14" spans="1:11" x14ac:dyDescent="0.2">
      <c r="A14" s="28" t="s">
        <v>77</v>
      </c>
      <c r="B14" s="100"/>
      <c r="C14" s="100" t="s">
        <v>12</v>
      </c>
      <c r="D14" s="100"/>
      <c r="E14" s="100"/>
      <c r="F14" s="100"/>
      <c r="G14" s="100"/>
      <c r="H14" s="100"/>
      <c r="I14" s="100"/>
      <c r="J14" s="100"/>
      <c r="K14" s="100" t="s">
        <v>12</v>
      </c>
    </row>
  </sheetData>
  <sheetProtection algorithmName="SHA-512" hashValue="xz0AP+DSMJGoMoDjfEI+f6s9B57EMapOMIRk+2rOpgLmKigHlDl3+8LQYGi6DdoUFMbwDW+MXBhrr1/R8e6B+g==" saltValue="Vv7ebIf7d08WZQQW3nxK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6" t="s">
        <v>81</v>
      </c>
      <c r="B1" s="20" t="s">
        <v>73</v>
      </c>
      <c r="C1" s="18" t="s">
        <v>74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</row>
    <row r="2" spans="1:9" ht="15.75" customHeight="1" x14ac:dyDescent="0.2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HMMxtFxJnZ2C4qLK4QtC3fKqMK4lu/4UGS3RTVbPPSQagXhtBgWHr1bmxDeVij3Ze9Ww67Hwat6ZLcK/uVssvw==" saltValue="Y9cLAGF2wkIB9S8HMRZ9K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8" customWidth="1"/>
    <col min="2" max="2" width="15" style="28" customWidth="1"/>
    <col min="3" max="3" width="14.5703125" style="28" customWidth="1"/>
    <col min="4" max="16384" width="12.85546875" style="28"/>
  </cols>
  <sheetData>
    <row r="1" spans="1:10" x14ac:dyDescent="0.2">
      <c r="A1" s="30" t="s">
        <v>230</v>
      </c>
      <c r="B1" s="30" t="s">
        <v>197</v>
      </c>
      <c r="C1" s="30" t="s">
        <v>204</v>
      </c>
      <c r="D1" s="30" t="s">
        <v>114</v>
      </c>
      <c r="E1" s="30" t="s">
        <v>101</v>
      </c>
      <c r="F1" s="30" t="s">
        <v>102</v>
      </c>
      <c r="G1" s="30" t="s">
        <v>103</v>
      </c>
      <c r="H1" s="30" t="s">
        <v>104</v>
      </c>
    </row>
    <row r="2" spans="1:10" x14ac:dyDescent="0.2">
      <c r="A2" s="30" t="s">
        <v>231</v>
      </c>
      <c r="B2" s="115" t="s">
        <v>105</v>
      </c>
      <c r="C2" s="28" t="s">
        <v>198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">
      <c r="B3" s="115"/>
      <c r="C3" s="28" t="s">
        <v>199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">
      <c r="B4" s="115"/>
      <c r="C4" s="28" t="s">
        <v>200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">
      <c r="B5" s="115" t="s">
        <v>114</v>
      </c>
      <c r="C5" s="28" t="s">
        <v>198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">
      <c r="B6" s="115"/>
      <c r="C6" s="28" t="s">
        <v>199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">
      <c r="B7" s="115"/>
      <c r="C7" s="28" t="s">
        <v>200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">
      <c r="B8" s="115" t="s">
        <v>101</v>
      </c>
      <c r="C8" s="28" t="s">
        <v>198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">
      <c r="B9" s="115"/>
      <c r="C9" s="28" t="s">
        <v>199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">
      <c r="B10" s="115"/>
      <c r="C10" s="28" t="s">
        <v>200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">
      <c r="B11" s="115" t="s">
        <v>102</v>
      </c>
      <c r="C11" s="28" t="s">
        <v>198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">
      <c r="B12" s="115"/>
      <c r="C12" s="28" t="s">
        <v>199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">
      <c r="B13" s="115"/>
      <c r="C13" s="28" t="s">
        <v>200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">
      <c r="B14" s="115" t="s">
        <v>103</v>
      </c>
      <c r="C14" s="28" t="s">
        <v>198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">
      <c r="B15" s="115"/>
      <c r="C15" s="28" t="s">
        <v>199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">
      <c r="B16" s="115"/>
      <c r="C16" s="28" t="s">
        <v>200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">
      <c r="B17" s="75" t="s">
        <v>201</v>
      </c>
      <c r="C17" s="28" t="s">
        <v>200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">
      <c r="D18" s="99"/>
      <c r="E18" s="99"/>
      <c r="F18" s="99"/>
      <c r="G18" s="99"/>
      <c r="H18" s="99"/>
    </row>
    <row r="19" spans="1:8" x14ac:dyDescent="0.2">
      <c r="A19" s="30" t="s">
        <v>232</v>
      </c>
      <c r="B19" s="115" t="s">
        <v>105</v>
      </c>
      <c r="C19" s="28" t="s">
        <v>198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">
      <c r="B20" s="115"/>
      <c r="C20" s="28" t="s">
        <v>199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">
      <c r="B21" s="115"/>
      <c r="C21" s="28" t="s">
        <v>200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">
      <c r="B22" s="115" t="s">
        <v>114</v>
      </c>
      <c r="C22" s="28" t="s">
        <v>198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">
      <c r="B23" s="115"/>
      <c r="C23" s="28" t="s">
        <v>199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">
      <c r="B24" s="115"/>
      <c r="C24" s="28" t="s">
        <v>200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">
      <c r="B25" s="115" t="s">
        <v>101</v>
      </c>
      <c r="C25" s="28" t="s">
        <v>198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">
      <c r="B26" s="115"/>
      <c r="C26" s="28" t="s">
        <v>199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">
      <c r="B27" s="115"/>
      <c r="C27" s="28" t="s">
        <v>200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">
      <c r="B28" s="115" t="s">
        <v>102</v>
      </c>
      <c r="C28" s="28" t="s">
        <v>198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">
      <c r="B29" s="115"/>
      <c r="C29" s="28" t="s">
        <v>199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">
      <c r="B30" s="115"/>
      <c r="C30" s="28" t="s">
        <v>200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">
      <c r="B31" s="115" t="s">
        <v>103</v>
      </c>
      <c r="C31" s="28" t="s">
        <v>198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">
      <c r="B32" s="115"/>
      <c r="C32" s="28" t="s">
        <v>199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">
      <c r="B33" s="115"/>
      <c r="C33" s="28" t="s">
        <v>200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">
      <c r="B34" s="75" t="s">
        <v>201</v>
      </c>
      <c r="C34" s="28" t="s">
        <v>200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">
      <c r="D35" s="99"/>
      <c r="E35" s="99"/>
      <c r="F35" s="99"/>
      <c r="G35" s="99"/>
      <c r="H35" s="99"/>
    </row>
    <row r="36" spans="1:8" x14ac:dyDescent="0.2">
      <c r="A36" s="76" t="s">
        <v>233</v>
      </c>
      <c r="B36" s="115" t="s">
        <v>105</v>
      </c>
      <c r="C36" s="28" t="s">
        <v>198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">
      <c r="B37" s="115"/>
      <c r="C37" s="28" t="s">
        <v>199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">
      <c r="B38" s="115"/>
      <c r="C38" s="28" t="s">
        <v>200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">
      <c r="B39" s="115" t="s">
        <v>114</v>
      </c>
      <c r="C39" s="28" t="s">
        <v>198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">
      <c r="B40" s="115"/>
      <c r="C40" s="28" t="s">
        <v>199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">
      <c r="B41" s="115"/>
      <c r="C41" s="28" t="s">
        <v>200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">
      <c r="B42" s="115" t="s">
        <v>101</v>
      </c>
      <c r="C42" s="28" t="s">
        <v>198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">
      <c r="B43" s="115"/>
      <c r="C43" s="28" t="s">
        <v>199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">
      <c r="B44" s="115"/>
      <c r="C44" s="28" t="s">
        <v>200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">
      <c r="B45" s="115" t="s">
        <v>102</v>
      </c>
      <c r="C45" s="28" t="s">
        <v>198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">
      <c r="B46" s="115"/>
      <c r="C46" s="28" t="s">
        <v>199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">
      <c r="B47" s="115"/>
      <c r="C47" s="28" t="s">
        <v>200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">
      <c r="B48" s="115" t="s">
        <v>103</v>
      </c>
      <c r="C48" s="28" t="s">
        <v>198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">
      <c r="B49" s="115"/>
      <c r="C49" s="28" t="s">
        <v>199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">
      <c r="B50" s="115"/>
      <c r="C50" s="28" t="s">
        <v>200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">
      <c r="B51" s="75" t="s">
        <v>201</v>
      </c>
      <c r="C51" s="28" t="s">
        <v>200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">
      <c r="A53" s="105" t="s">
        <v>234</v>
      </c>
      <c r="B53" s="105"/>
      <c r="C53" s="105"/>
      <c r="D53" s="105"/>
      <c r="E53" s="105"/>
      <c r="F53" s="105"/>
      <c r="G53" s="105"/>
      <c r="H53" s="105"/>
    </row>
    <row r="54" spans="1:8" x14ac:dyDescent="0.2">
      <c r="A54" s="30" t="s">
        <v>230</v>
      </c>
      <c r="B54" s="30" t="s">
        <v>197</v>
      </c>
      <c r="C54" s="30" t="s">
        <v>204</v>
      </c>
      <c r="D54" s="30" t="s">
        <v>114</v>
      </c>
      <c r="E54" s="30" t="s">
        <v>101</v>
      </c>
      <c r="F54" s="30" t="s">
        <v>102</v>
      </c>
      <c r="G54" s="30" t="s">
        <v>103</v>
      </c>
      <c r="H54" s="30" t="s">
        <v>104</v>
      </c>
    </row>
    <row r="55" spans="1:8" x14ac:dyDescent="0.2">
      <c r="A55" s="30" t="s">
        <v>235</v>
      </c>
      <c r="B55" s="115" t="s">
        <v>105</v>
      </c>
      <c r="C55" s="28" t="s">
        <v>198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">
      <c r="B56" s="115"/>
      <c r="C56" s="28" t="s">
        <v>199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">
      <c r="B57" s="115"/>
      <c r="C57" s="28" t="s">
        <v>200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">
      <c r="B58" s="115" t="s">
        <v>114</v>
      </c>
      <c r="C58" s="28" t="s">
        <v>198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">
      <c r="B59" s="115"/>
      <c r="C59" s="28" t="s">
        <v>199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">
      <c r="B60" s="115"/>
      <c r="C60" s="28" t="s">
        <v>200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">
      <c r="B61" s="115" t="s">
        <v>101</v>
      </c>
      <c r="C61" s="28" t="s">
        <v>198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">
      <c r="B62" s="115"/>
      <c r="C62" s="28" t="s">
        <v>199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">
      <c r="B63" s="115"/>
      <c r="C63" s="28" t="s">
        <v>200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">
      <c r="B64" s="115" t="s">
        <v>102</v>
      </c>
      <c r="C64" s="28" t="s">
        <v>198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">
      <c r="B65" s="115"/>
      <c r="C65" s="28" t="s">
        <v>199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">
      <c r="B66" s="115"/>
      <c r="C66" s="28" t="s">
        <v>200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">
      <c r="B67" s="115" t="s">
        <v>103</v>
      </c>
      <c r="C67" s="28" t="s">
        <v>198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">
      <c r="B68" s="115"/>
      <c r="C68" s="28" t="s">
        <v>199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">
      <c r="B69" s="115"/>
      <c r="C69" s="28" t="s">
        <v>200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">
      <c r="B70" s="75" t="s">
        <v>201</v>
      </c>
      <c r="C70" s="28" t="s">
        <v>200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">
      <c r="D71" s="99"/>
      <c r="E71" s="99"/>
      <c r="F71" s="99"/>
      <c r="G71" s="99"/>
      <c r="H71" s="99"/>
    </row>
    <row r="72" spans="1:8" x14ac:dyDescent="0.2">
      <c r="A72" s="30" t="s">
        <v>236</v>
      </c>
      <c r="B72" s="115" t="s">
        <v>105</v>
      </c>
      <c r="C72" s="28" t="s">
        <v>198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">
      <c r="B73" s="115"/>
      <c r="C73" s="28" t="s">
        <v>199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">
      <c r="B74" s="115"/>
      <c r="C74" s="28" t="s">
        <v>200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">
      <c r="B75" s="115" t="s">
        <v>114</v>
      </c>
      <c r="C75" s="28" t="s">
        <v>198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">
      <c r="B76" s="115"/>
      <c r="C76" s="28" t="s">
        <v>199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">
      <c r="B77" s="115"/>
      <c r="C77" s="28" t="s">
        <v>200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">
      <c r="B78" s="115" t="s">
        <v>101</v>
      </c>
      <c r="C78" s="28" t="s">
        <v>198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">
      <c r="B79" s="115"/>
      <c r="C79" s="28" t="s">
        <v>199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">
      <c r="B80" s="115"/>
      <c r="C80" s="28" t="s">
        <v>200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">
      <c r="B81" s="115" t="s">
        <v>102</v>
      </c>
      <c r="C81" s="28" t="s">
        <v>198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">
      <c r="B82" s="115"/>
      <c r="C82" s="28" t="s">
        <v>199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">
      <c r="B83" s="115"/>
      <c r="C83" s="28" t="s">
        <v>200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">
      <c r="B84" s="115" t="s">
        <v>103</v>
      </c>
      <c r="C84" s="28" t="s">
        <v>198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">
      <c r="B85" s="115"/>
      <c r="C85" s="28" t="s">
        <v>199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">
      <c r="B86" s="115"/>
      <c r="C86" s="28" t="s">
        <v>200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">
      <c r="B87" s="75" t="s">
        <v>201</v>
      </c>
      <c r="C87" s="28" t="s">
        <v>200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">
      <c r="D88" s="99"/>
      <c r="E88" s="99"/>
      <c r="F88" s="99"/>
      <c r="G88" s="99"/>
      <c r="H88" s="99"/>
    </row>
    <row r="89" spans="1:8" x14ac:dyDescent="0.2">
      <c r="A89" s="76" t="s">
        <v>237</v>
      </c>
      <c r="B89" s="115" t="s">
        <v>105</v>
      </c>
      <c r="C89" s="28" t="s">
        <v>198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">
      <c r="B90" s="115"/>
      <c r="C90" s="28" t="s">
        <v>199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">
      <c r="B91" s="115"/>
      <c r="C91" s="28" t="s">
        <v>200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">
      <c r="B92" s="115" t="s">
        <v>114</v>
      </c>
      <c r="C92" s="28" t="s">
        <v>198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">
      <c r="B93" s="115"/>
      <c r="C93" s="28" t="s">
        <v>199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">
      <c r="B94" s="115"/>
      <c r="C94" s="28" t="s">
        <v>200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">
      <c r="B95" s="115" t="s">
        <v>101</v>
      </c>
      <c r="C95" s="28" t="s">
        <v>198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">
      <c r="B96" s="115"/>
      <c r="C96" s="28" t="s">
        <v>199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">
      <c r="B97" s="115"/>
      <c r="C97" s="28" t="s">
        <v>200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">
      <c r="B98" s="115" t="s">
        <v>102</v>
      </c>
      <c r="C98" s="28" t="s">
        <v>198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">
      <c r="B99" s="115"/>
      <c r="C99" s="28" t="s">
        <v>199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">
      <c r="B100" s="115"/>
      <c r="C100" s="28" t="s">
        <v>200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">
      <c r="B101" s="115" t="s">
        <v>103</v>
      </c>
      <c r="C101" s="28" t="s">
        <v>198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">
      <c r="B102" s="115"/>
      <c r="C102" s="28" t="s">
        <v>199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">
      <c r="B103" s="115"/>
      <c r="C103" s="28" t="s">
        <v>200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">
      <c r="B104" s="75" t="s">
        <v>201</v>
      </c>
      <c r="C104" s="28" t="s">
        <v>200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">
      <c r="A106" s="105" t="s">
        <v>238</v>
      </c>
      <c r="B106" s="105"/>
      <c r="C106" s="105"/>
      <c r="D106" s="105"/>
      <c r="E106" s="105"/>
      <c r="F106" s="105"/>
      <c r="G106" s="105"/>
      <c r="H106" s="105"/>
    </row>
    <row r="107" spans="1:8" x14ac:dyDescent="0.2">
      <c r="A107" s="30" t="s">
        <v>230</v>
      </c>
      <c r="B107" s="30" t="s">
        <v>197</v>
      </c>
      <c r="C107" s="30" t="s">
        <v>204</v>
      </c>
      <c r="D107" s="30" t="s">
        <v>114</v>
      </c>
      <c r="E107" s="30" t="s">
        <v>101</v>
      </c>
      <c r="F107" s="30" t="s">
        <v>102</v>
      </c>
      <c r="G107" s="30" t="s">
        <v>103</v>
      </c>
      <c r="H107" s="30" t="s">
        <v>104</v>
      </c>
    </row>
    <row r="108" spans="1:8" x14ac:dyDescent="0.2">
      <c r="A108" s="30" t="s">
        <v>239</v>
      </c>
      <c r="B108" s="115" t="s">
        <v>105</v>
      </c>
      <c r="C108" s="28" t="s">
        <v>198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">
      <c r="B109" s="115"/>
      <c r="C109" s="28" t="s">
        <v>199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">
      <c r="B110" s="115"/>
      <c r="C110" s="28" t="s">
        <v>200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">
      <c r="B111" s="115" t="s">
        <v>114</v>
      </c>
      <c r="C111" s="28" t="s">
        <v>198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">
      <c r="B112" s="115"/>
      <c r="C112" s="28" t="s">
        <v>199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">
      <c r="B113" s="115"/>
      <c r="C113" s="28" t="s">
        <v>200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">
      <c r="B114" s="115" t="s">
        <v>101</v>
      </c>
      <c r="C114" s="28" t="s">
        <v>198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">
      <c r="B115" s="115"/>
      <c r="C115" s="28" t="s">
        <v>199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">
      <c r="B116" s="115"/>
      <c r="C116" s="28" t="s">
        <v>200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">
      <c r="B117" s="115" t="s">
        <v>102</v>
      </c>
      <c r="C117" s="28" t="s">
        <v>198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">
      <c r="B118" s="115"/>
      <c r="C118" s="28" t="s">
        <v>199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">
      <c r="B119" s="115"/>
      <c r="C119" s="28" t="s">
        <v>200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">
      <c r="B120" s="115" t="s">
        <v>103</v>
      </c>
      <c r="C120" s="28" t="s">
        <v>198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">
      <c r="B121" s="115"/>
      <c r="C121" s="28" t="s">
        <v>199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">
      <c r="B122" s="115"/>
      <c r="C122" s="28" t="s">
        <v>200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">
      <c r="B123" s="75" t="s">
        <v>201</v>
      </c>
      <c r="C123" s="28" t="s">
        <v>200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">
      <c r="D124" s="99"/>
      <c r="E124" s="99"/>
      <c r="F124" s="99"/>
      <c r="G124" s="99"/>
      <c r="H124" s="99"/>
    </row>
    <row r="125" spans="1:8" x14ac:dyDescent="0.2">
      <c r="A125" s="30" t="s">
        <v>240</v>
      </c>
      <c r="B125" s="115" t="s">
        <v>105</v>
      </c>
      <c r="C125" s="28" t="s">
        <v>198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">
      <c r="B126" s="115"/>
      <c r="C126" s="28" t="s">
        <v>199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">
      <c r="B127" s="115"/>
      <c r="C127" s="28" t="s">
        <v>200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">
      <c r="B128" s="115" t="s">
        <v>114</v>
      </c>
      <c r="C128" s="28" t="s">
        <v>198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">
      <c r="B129" s="115"/>
      <c r="C129" s="28" t="s">
        <v>199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">
      <c r="B130" s="115"/>
      <c r="C130" s="28" t="s">
        <v>200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">
      <c r="B131" s="115" t="s">
        <v>101</v>
      </c>
      <c r="C131" s="28" t="s">
        <v>198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">
      <c r="B132" s="115"/>
      <c r="C132" s="28" t="s">
        <v>199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">
      <c r="B133" s="115"/>
      <c r="C133" s="28" t="s">
        <v>200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">
      <c r="B134" s="115" t="s">
        <v>102</v>
      </c>
      <c r="C134" s="28" t="s">
        <v>198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">
      <c r="B135" s="115"/>
      <c r="C135" s="28" t="s">
        <v>199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">
      <c r="B136" s="115"/>
      <c r="C136" s="28" t="s">
        <v>200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">
      <c r="B137" s="115" t="s">
        <v>103</v>
      </c>
      <c r="C137" s="28" t="s">
        <v>198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">
      <c r="B138" s="115"/>
      <c r="C138" s="28" t="s">
        <v>199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">
      <c r="B139" s="115"/>
      <c r="C139" s="28" t="s">
        <v>200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">
      <c r="B140" s="75" t="s">
        <v>201</v>
      </c>
      <c r="C140" s="28" t="s">
        <v>200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">
      <c r="D141" s="99"/>
      <c r="E141" s="99"/>
      <c r="F141" s="99"/>
      <c r="G141" s="99"/>
      <c r="H141" s="99"/>
    </row>
    <row r="142" spans="1:8" x14ac:dyDescent="0.2">
      <c r="A142" s="76" t="s">
        <v>241</v>
      </c>
      <c r="B142" s="115" t="s">
        <v>105</v>
      </c>
      <c r="C142" s="28" t="s">
        <v>198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">
      <c r="B143" s="115"/>
      <c r="C143" s="28" t="s">
        <v>199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">
      <c r="B144" s="115"/>
      <c r="C144" s="28" t="s">
        <v>200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">
      <c r="B145" s="115" t="s">
        <v>114</v>
      </c>
      <c r="C145" s="28" t="s">
        <v>198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">
      <c r="B146" s="115"/>
      <c r="C146" s="28" t="s">
        <v>199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">
      <c r="B147" s="115"/>
      <c r="C147" s="28" t="s">
        <v>200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">
      <c r="B148" s="115" t="s">
        <v>101</v>
      </c>
      <c r="C148" s="28" t="s">
        <v>198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">
      <c r="B149" s="115"/>
      <c r="C149" s="28" t="s">
        <v>199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">
      <c r="B150" s="115"/>
      <c r="C150" s="28" t="s">
        <v>200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">
      <c r="B151" s="115" t="s">
        <v>102</v>
      </c>
      <c r="C151" s="28" t="s">
        <v>198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">
      <c r="B152" s="115"/>
      <c r="C152" s="28" t="s">
        <v>199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">
      <c r="B153" s="115"/>
      <c r="C153" s="28" t="s">
        <v>200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">
      <c r="B154" s="115" t="s">
        <v>103</v>
      </c>
      <c r="C154" s="28" t="s">
        <v>198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">
      <c r="B155" s="115"/>
      <c r="C155" s="28" t="s">
        <v>199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">
      <c r="B156" s="115"/>
      <c r="C156" s="28" t="s">
        <v>200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">
      <c r="B157" s="75" t="s">
        <v>201</v>
      </c>
      <c r="C157" s="28" t="s">
        <v>200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H529sC/Ot0winAG2/FANbDDgSzqUEVUF8tH8dllP8vjkVd5z8HWHS56qzZjVVbxMbP3Tn69pP8Nh+JdsF3iKvQ==" saltValue="l02G4dMuhtdeCFJ1JJwqB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28" customWidth="1"/>
    <col min="2" max="2" width="34.140625" style="28" customWidth="1"/>
    <col min="3" max="3" width="11.42578125" style="28" bestFit="1" customWidth="1"/>
    <col min="4" max="4" width="11.85546875" style="28" customWidth="1"/>
    <col min="5" max="6" width="15" style="28" customWidth="1"/>
    <col min="7" max="16384" width="16.140625" style="28"/>
  </cols>
  <sheetData>
    <row r="1" spans="1:6" s="78" customFormat="1" ht="18.75" customHeight="1" x14ac:dyDescent="0.2">
      <c r="A1" s="77" t="s">
        <v>244</v>
      </c>
    </row>
    <row r="2" spans="1:6" ht="15.75" customHeight="1" x14ac:dyDescent="0.2">
      <c r="B2" s="79"/>
      <c r="C2" s="80" t="s">
        <v>60</v>
      </c>
      <c r="D2" s="81" t="s">
        <v>59</v>
      </c>
      <c r="E2" s="81" t="s">
        <v>58</v>
      </c>
      <c r="F2" s="81" t="s">
        <v>57</v>
      </c>
    </row>
    <row r="3" spans="1:6" ht="15.75" customHeight="1" x14ac:dyDescent="0.2">
      <c r="A3" s="30" t="s">
        <v>245</v>
      </c>
      <c r="B3" s="82"/>
      <c r="C3" s="83"/>
      <c r="D3" s="84"/>
      <c r="E3" s="84"/>
      <c r="F3" s="84"/>
    </row>
    <row r="4" spans="1:6" ht="15.75" customHeight="1" x14ac:dyDescent="0.2">
      <c r="B4" s="71" t="s">
        <v>43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">
      <c r="B5" s="71" t="s">
        <v>44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">
      <c r="B6" s="71" t="s">
        <v>45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">
      <c r="B7" s="71" t="s">
        <v>46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C8" s="85"/>
      <c r="D8" s="74"/>
      <c r="E8" s="74"/>
      <c r="F8" s="74"/>
    </row>
    <row r="9" spans="1:6" ht="15.75" customHeight="1" x14ac:dyDescent="0.2">
      <c r="A9" s="30" t="s">
        <v>250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">
      <c r="C10" s="85"/>
      <c r="D10" s="74"/>
      <c r="E10" s="74"/>
      <c r="F10" s="74"/>
    </row>
    <row r="11" spans="1:6" s="78" customFormat="1" ht="15" customHeight="1" x14ac:dyDescent="0.2">
      <c r="A11" s="77" t="s">
        <v>246</v>
      </c>
      <c r="C11" s="86"/>
      <c r="D11" s="87"/>
      <c r="E11" s="87"/>
      <c r="F11" s="87"/>
    </row>
    <row r="12" spans="1:6" ht="15.75" customHeight="1" x14ac:dyDescent="0.2">
      <c r="A12" s="30" t="s">
        <v>247</v>
      </c>
      <c r="C12" s="85"/>
      <c r="D12" s="74"/>
      <c r="E12" s="74"/>
      <c r="F12" s="74"/>
    </row>
    <row r="13" spans="1:6" ht="15.75" customHeight="1" x14ac:dyDescent="0.2">
      <c r="B13" s="46" t="s">
        <v>248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">
      <c r="B14" s="46" t="s">
        <v>242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">
      <c r="B15" s="46" t="s">
        <v>243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">
      <c r="A16" s="30"/>
      <c r="B16" s="46"/>
      <c r="C16" s="88"/>
      <c r="D16" s="74"/>
      <c r="E16" s="74"/>
      <c r="F16" s="74"/>
    </row>
    <row r="17" spans="1:6" ht="15.75" customHeight="1" x14ac:dyDescent="0.2">
      <c r="A17" s="30" t="s">
        <v>249</v>
      </c>
      <c r="B17" s="82"/>
      <c r="C17" s="89"/>
      <c r="D17" s="90"/>
      <c r="E17" s="90"/>
      <c r="F17" s="90"/>
    </row>
    <row r="18" spans="1:6" ht="15.75" customHeight="1" x14ac:dyDescent="0.2">
      <c r="B18" s="71" t="s">
        <v>83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">
      <c r="B19" s="71" t="s">
        <v>84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">
      <c r="B20" s="71" t="s">
        <v>85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">
      <c r="B21" s="71" t="s">
        <v>86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">
      <c r="B22" s="71" t="s">
        <v>87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">
      <c r="B23" s="71" t="s">
        <v>88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">
      <c r="B24" s="71" t="s">
        <v>89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">
      <c r="B25" s="71" t="s">
        <v>90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">
      <c r="B26" s="46"/>
    </row>
    <row r="27" spans="1:6" ht="15.75" customHeight="1" x14ac:dyDescent="0.2">
      <c r="A27" s="105" t="s">
        <v>234</v>
      </c>
      <c r="B27" s="106"/>
      <c r="C27" s="107"/>
      <c r="D27" s="108"/>
      <c r="E27" s="108"/>
      <c r="F27" s="108"/>
    </row>
    <row r="28" spans="1:6" s="78" customFormat="1" ht="18.75" customHeight="1" x14ac:dyDescent="0.2">
      <c r="A28" s="77" t="s">
        <v>244</v>
      </c>
    </row>
    <row r="29" spans="1:6" ht="15.75" customHeight="1" x14ac:dyDescent="0.2">
      <c r="B29" s="79"/>
      <c r="C29" s="80" t="s">
        <v>60</v>
      </c>
      <c r="D29" s="81" t="s">
        <v>59</v>
      </c>
      <c r="E29" s="81" t="s">
        <v>58</v>
      </c>
      <c r="F29" s="81" t="s">
        <v>57</v>
      </c>
    </row>
    <row r="30" spans="1:6" ht="15.75" customHeight="1" x14ac:dyDescent="0.2">
      <c r="A30" s="30" t="s">
        <v>251</v>
      </c>
      <c r="B30" s="82"/>
      <c r="C30" s="83"/>
      <c r="D30" s="84"/>
      <c r="E30" s="84"/>
      <c r="F30" s="84"/>
    </row>
    <row r="31" spans="1:6" ht="15.75" customHeight="1" x14ac:dyDescent="0.2">
      <c r="B31" s="71" t="s">
        <v>43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">
      <c r="B32" s="71" t="s">
        <v>44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">
      <c r="B33" s="71" t="s">
        <v>45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">
      <c r="B34" s="71" t="s">
        <v>46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">
      <c r="C35" s="85"/>
      <c r="D35" s="74"/>
      <c r="E35" s="74"/>
      <c r="F35" s="74"/>
    </row>
    <row r="36" spans="1:6" ht="15.75" customHeight="1" x14ac:dyDescent="0.2">
      <c r="A36" s="30" t="s">
        <v>263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">
      <c r="A38" s="77" t="s">
        <v>246</v>
      </c>
      <c r="B38" s="78"/>
      <c r="C38" s="86"/>
      <c r="D38" s="87"/>
      <c r="E38" s="87"/>
      <c r="F38" s="87"/>
    </row>
    <row r="39" spans="1:6" ht="15.75" customHeight="1" x14ac:dyDescent="0.2">
      <c r="A39" s="30" t="s">
        <v>252</v>
      </c>
      <c r="C39" s="85"/>
      <c r="D39" s="74"/>
      <c r="E39" s="74"/>
      <c r="F39" s="74"/>
    </row>
    <row r="40" spans="1:6" ht="15.75" customHeight="1" x14ac:dyDescent="0.2">
      <c r="B40" s="46" t="s">
        <v>257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">
      <c r="B41" s="46" t="s">
        <v>258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">
      <c r="B42" s="46" t="s">
        <v>259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">
      <c r="A43" s="30"/>
      <c r="B43" s="46"/>
      <c r="C43" s="88"/>
      <c r="D43" s="74"/>
      <c r="E43" s="74"/>
      <c r="F43" s="74"/>
    </row>
    <row r="44" spans="1:6" ht="15.75" customHeight="1" x14ac:dyDescent="0.2">
      <c r="A44" s="30" t="s">
        <v>253</v>
      </c>
      <c r="B44" s="82"/>
      <c r="C44" s="89"/>
      <c r="D44" s="90"/>
      <c r="E44" s="90"/>
      <c r="F44" s="90"/>
    </row>
    <row r="45" spans="1:6" ht="15.75" customHeight="1" x14ac:dyDescent="0.2">
      <c r="B45" s="71" t="s">
        <v>83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">
      <c r="B46" s="71" t="s">
        <v>84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">
      <c r="B47" s="71" t="s">
        <v>85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">
      <c r="B48" s="71" t="s">
        <v>86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">
      <c r="B49" s="71" t="s">
        <v>87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">
      <c r="B50" s="71" t="s">
        <v>88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">
      <c r="B51" s="71" t="s">
        <v>89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">
      <c r="B52" s="71" t="s">
        <v>90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">
      <c r="A54" s="105" t="s">
        <v>238</v>
      </c>
      <c r="B54" s="106"/>
      <c r="C54" s="107"/>
      <c r="D54" s="108"/>
      <c r="E54" s="108"/>
      <c r="F54" s="108"/>
    </row>
    <row r="55" spans="1:6" s="78" customFormat="1" ht="18.75" customHeight="1" x14ac:dyDescent="0.2">
      <c r="A55" s="77" t="s">
        <v>244</v>
      </c>
    </row>
    <row r="56" spans="1:6" ht="15.75" customHeight="1" x14ac:dyDescent="0.2">
      <c r="B56" s="79"/>
      <c r="C56" s="80" t="s">
        <v>60</v>
      </c>
      <c r="D56" s="81" t="s">
        <v>59</v>
      </c>
      <c r="E56" s="81" t="s">
        <v>58</v>
      </c>
      <c r="F56" s="81" t="s">
        <v>57</v>
      </c>
    </row>
    <row r="57" spans="1:6" ht="15.75" customHeight="1" x14ac:dyDescent="0.2">
      <c r="A57" s="30" t="s">
        <v>254</v>
      </c>
      <c r="B57" s="82"/>
      <c r="C57" s="83"/>
      <c r="D57" s="84"/>
      <c r="E57" s="84"/>
      <c r="F57" s="84"/>
    </row>
    <row r="58" spans="1:6" ht="15.75" customHeight="1" x14ac:dyDescent="0.2">
      <c r="B58" s="71" t="s">
        <v>43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">
      <c r="B59" s="71" t="s">
        <v>44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">
      <c r="B60" s="71" t="s">
        <v>45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">
      <c r="B61" s="71" t="s">
        <v>46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">
      <c r="C62" s="85"/>
      <c r="D62" s="74"/>
      <c r="E62" s="74"/>
      <c r="F62" s="74"/>
    </row>
    <row r="63" spans="1:6" ht="15.75" customHeight="1" x14ac:dyDescent="0.2">
      <c r="A63" s="30" t="s">
        <v>264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">
      <c r="A65" s="77" t="s">
        <v>246</v>
      </c>
      <c r="B65" s="78"/>
      <c r="C65" s="86"/>
      <c r="D65" s="87"/>
      <c r="E65" s="87"/>
      <c r="F65" s="87"/>
    </row>
    <row r="66" spans="1:6" ht="15.75" customHeight="1" x14ac:dyDescent="0.2">
      <c r="A66" s="30" t="s">
        <v>255</v>
      </c>
      <c r="C66" s="85"/>
      <c r="D66" s="74"/>
      <c r="E66" s="74"/>
      <c r="F66" s="74"/>
    </row>
    <row r="67" spans="1:6" ht="15.75" customHeight="1" x14ac:dyDescent="0.2">
      <c r="B67" s="46" t="s">
        <v>260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">
      <c r="B68" s="46" t="s">
        <v>261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">
      <c r="B69" s="46" t="s">
        <v>262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">
      <c r="A70" s="30"/>
      <c r="B70" s="46"/>
      <c r="C70" s="88"/>
      <c r="D70" s="74"/>
      <c r="E70" s="74"/>
      <c r="F70" s="74"/>
    </row>
    <row r="71" spans="1:6" ht="15.75" customHeight="1" x14ac:dyDescent="0.2">
      <c r="A71" s="30" t="s">
        <v>256</v>
      </c>
      <c r="B71" s="82"/>
      <c r="C71" s="89"/>
      <c r="D71" s="90"/>
      <c r="E71" s="90"/>
      <c r="F71" s="90"/>
    </row>
    <row r="72" spans="1:6" ht="15.75" customHeight="1" x14ac:dyDescent="0.2">
      <c r="B72" s="71" t="s">
        <v>83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">
      <c r="B73" s="71" t="s">
        <v>84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">
      <c r="B74" s="71" t="s">
        <v>85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">
      <c r="B75" s="71" t="s">
        <v>86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">
      <c r="B76" s="71" t="s">
        <v>87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">
      <c r="B77" s="71" t="s">
        <v>88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">
      <c r="B78" s="71" t="s">
        <v>89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">
      <c r="B79" s="71" t="s">
        <v>90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E5at29lJJUxbtL5caXoeIEkqrlLg6Gac4KC5PUD8+10gZOXOP/pLrh4A+AfjBMnfneD8lfJMffvz1IM6klhJ+w==" saltValue="+J2oEGS5bKU6OM2R+SXc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8" customWidth="1"/>
    <col min="2" max="2" width="26.85546875" style="28" customWidth="1"/>
    <col min="3" max="3" width="18.42578125" style="28" customWidth="1"/>
    <col min="4" max="8" width="14.85546875" style="28" customWidth="1"/>
    <col min="9" max="12" width="15.42578125" style="28" bestFit="1" customWidth="1"/>
    <col min="13" max="16" width="16.85546875" style="28" bestFit="1" customWidth="1"/>
    <col min="17" max="16384" width="12.85546875" style="28"/>
  </cols>
  <sheetData>
    <row r="1" spans="1:16" s="78" customFormat="1" x14ac:dyDescent="0.2">
      <c r="A1" s="77" t="s">
        <v>265</v>
      </c>
    </row>
    <row r="2" spans="1:16" x14ac:dyDescent="0.2">
      <c r="A2" s="91" t="s">
        <v>225</v>
      </c>
      <c r="B2" s="42" t="s">
        <v>266</v>
      </c>
      <c r="C2" s="42" t="s">
        <v>267</v>
      </c>
      <c r="D2" s="81" t="s">
        <v>114</v>
      </c>
      <c r="E2" s="81" t="s">
        <v>101</v>
      </c>
      <c r="F2" s="81" t="s">
        <v>102</v>
      </c>
      <c r="G2" s="81" t="s">
        <v>103</v>
      </c>
      <c r="H2" s="81" t="s">
        <v>104</v>
      </c>
      <c r="I2" s="92"/>
      <c r="J2" s="92"/>
      <c r="K2" s="92"/>
      <c r="L2" s="92"/>
      <c r="M2" s="92"/>
      <c r="N2" s="92"/>
      <c r="O2" s="92"/>
      <c r="P2" s="92"/>
    </row>
    <row r="3" spans="1:16" x14ac:dyDescent="0.2">
      <c r="A3" s="30"/>
      <c r="B3" s="28" t="s">
        <v>92</v>
      </c>
      <c r="C3" s="32" t="s">
        <v>14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">
      <c r="C4" s="32" t="s">
        <v>268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">
      <c r="C5" s="32" t="s">
        <v>269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">
      <c r="C6" s="32" t="s">
        <v>270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">
      <c r="B7" s="28" t="s">
        <v>93</v>
      </c>
      <c r="C7" s="32" t="s">
        <v>14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">
      <c r="C8" s="32" t="s">
        <v>268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">
      <c r="C9" s="32" t="s">
        <v>269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">
      <c r="C10" s="32" t="s">
        <v>270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">
      <c r="B11" s="28" t="s">
        <v>95</v>
      </c>
      <c r="C11" s="32" t="s">
        <v>14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">
      <c r="C12" s="32" t="s">
        <v>268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">
      <c r="C13" s="32" t="s">
        <v>269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">
      <c r="C14" s="32" t="s">
        <v>270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B15" s="28" t="s">
        <v>96</v>
      </c>
      <c r="C15" s="32" t="s">
        <v>14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">
      <c r="C16" s="32" t="s">
        <v>268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">
      <c r="C17" s="32" t="s">
        <v>269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4.1" customHeight="1" x14ac:dyDescent="0.2">
      <c r="C18" s="32" t="s">
        <v>270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">
      <c r="B19" s="28" t="s">
        <v>94</v>
      </c>
      <c r="C19" s="32" t="s">
        <v>14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">
      <c r="C20" s="32" t="s">
        <v>268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">
      <c r="C21" s="32" t="s">
        <v>269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">
      <c r="C22" s="32" t="s">
        <v>270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">
      <c r="B23" s="28" t="s">
        <v>100</v>
      </c>
      <c r="C23" s="32" t="s">
        <v>14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">
      <c r="C24" s="32" t="s">
        <v>268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">
      <c r="C25" s="32" t="s">
        <v>269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">
      <c r="C26" s="32" t="s">
        <v>270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">
      <c r="A28" s="77" t="s">
        <v>279</v>
      </c>
    </row>
    <row r="29" spans="1:16" x14ac:dyDescent="0.2">
      <c r="A29" s="91" t="s">
        <v>280</v>
      </c>
      <c r="B29" s="30" t="s">
        <v>266</v>
      </c>
      <c r="C29" s="30" t="s">
        <v>271</v>
      </c>
      <c r="D29" s="81" t="s">
        <v>114</v>
      </c>
      <c r="E29" s="81" t="s">
        <v>101</v>
      </c>
      <c r="F29" s="81" t="s">
        <v>102</v>
      </c>
      <c r="G29" s="81" t="s">
        <v>103</v>
      </c>
      <c r="H29" s="81" t="s">
        <v>104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">
      <c r="A30" s="30"/>
      <c r="B30" s="28" t="s">
        <v>92</v>
      </c>
      <c r="C30" s="32" t="s">
        <v>14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">
      <c r="C31" s="32" t="s">
        <v>268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">
      <c r="C32" s="32" t="s">
        <v>209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">
      <c r="C33" s="32" t="s">
        <v>208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">
      <c r="B34" s="28" t="s">
        <v>93</v>
      </c>
      <c r="C34" s="32" t="s">
        <v>14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">
      <c r="C35" s="32" t="s">
        <v>268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">
      <c r="C36" s="32" t="s">
        <v>209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">
      <c r="C37" s="32" t="s">
        <v>208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">
      <c r="B38" s="28" t="s">
        <v>95</v>
      </c>
      <c r="C38" s="32" t="s">
        <v>14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">
      <c r="C39" s="32" t="s">
        <v>268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">
      <c r="C40" s="32" t="s">
        <v>209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">
      <c r="C41" s="32" t="s">
        <v>208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">
      <c r="B42" s="28" t="s">
        <v>96</v>
      </c>
      <c r="C42" s="32" t="s">
        <v>14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">
      <c r="C43" s="32" t="s">
        <v>268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">
      <c r="C44" s="32" t="s">
        <v>209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">
      <c r="C45" s="32" t="s">
        <v>208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">
      <c r="B46" s="28" t="s">
        <v>94</v>
      </c>
      <c r="C46" s="32" t="s">
        <v>14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">
      <c r="C47" s="32" t="s">
        <v>268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">
      <c r="C48" s="32" t="s">
        <v>209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">
      <c r="C49" s="32" t="s">
        <v>208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">
      <c r="B50" s="28" t="s">
        <v>100</v>
      </c>
      <c r="C50" s="32" t="s">
        <v>14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">
      <c r="C51" s="32" t="s">
        <v>268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">
      <c r="C52" s="32" t="s">
        <v>209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">
      <c r="C53" s="32" t="s">
        <v>208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">
      <c r="C54" s="32"/>
      <c r="D54" s="32"/>
    </row>
    <row r="55" spans="1:16" s="78" customFormat="1" x14ac:dyDescent="0.2">
      <c r="A55" s="77" t="s">
        <v>272</v>
      </c>
    </row>
    <row r="56" spans="1:16" ht="25.5" x14ac:dyDescent="0.2">
      <c r="A56" s="91" t="s">
        <v>121</v>
      </c>
      <c r="B56" s="30" t="s">
        <v>266</v>
      </c>
      <c r="C56" s="79" t="s">
        <v>273</v>
      </c>
      <c r="D56" s="81" t="s">
        <v>122</v>
      </c>
      <c r="E56" s="81" t="s">
        <v>123</v>
      </c>
      <c r="F56" s="81" t="s">
        <v>124</v>
      </c>
      <c r="G56" s="81" t="s">
        <v>125</v>
      </c>
      <c r="H56" s="92"/>
      <c r="M56" s="92"/>
      <c r="N56" s="92"/>
      <c r="O56" s="92"/>
      <c r="P56" s="92"/>
    </row>
    <row r="57" spans="1:16" x14ac:dyDescent="0.2">
      <c r="A57" s="30"/>
      <c r="B57" s="28" t="s">
        <v>106</v>
      </c>
      <c r="C57" s="32" t="s">
        <v>274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">
      <c r="C58" s="32" t="s">
        <v>275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">
      <c r="B59" s="28" t="s">
        <v>107</v>
      </c>
      <c r="C59" s="32" t="s">
        <v>274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">
      <c r="C60" s="32" t="s">
        <v>275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">
      <c r="B61" s="28" t="s">
        <v>108</v>
      </c>
      <c r="C61" s="32" t="s">
        <v>274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">
      <c r="C62" s="32" t="s">
        <v>275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">
      <c r="C63" s="32"/>
      <c r="D63" s="32"/>
    </row>
    <row r="64" spans="1:16" s="78" customFormat="1" x14ac:dyDescent="0.2">
      <c r="A64" s="77" t="s">
        <v>276</v>
      </c>
    </row>
    <row r="65" spans="1:16" ht="25.5" x14ac:dyDescent="0.2">
      <c r="A65" s="91" t="s">
        <v>128</v>
      </c>
      <c r="B65" s="30" t="s">
        <v>266</v>
      </c>
      <c r="C65" s="79" t="s">
        <v>277</v>
      </c>
      <c r="D65" s="81" t="s">
        <v>114</v>
      </c>
      <c r="E65" s="81" t="s">
        <v>101</v>
      </c>
      <c r="F65" s="81" t="s">
        <v>102</v>
      </c>
      <c r="G65" s="81" t="s">
        <v>103</v>
      </c>
      <c r="H65" s="94" t="s">
        <v>104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">
      <c r="A66" s="95"/>
      <c r="B66" s="28" t="s">
        <v>83</v>
      </c>
      <c r="C66" s="32" t="s">
        <v>129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">
      <c r="C67" s="32" t="s">
        <v>130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">
      <c r="C68" s="32" t="s">
        <v>131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">
      <c r="C69" s="32" t="s">
        <v>132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">
      <c r="B70" s="28" t="s">
        <v>84</v>
      </c>
      <c r="C70" s="32" t="s">
        <v>129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">
      <c r="C71" s="32" t="s">
        <v>130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">
      <c r="C72" s="32" t="s">
        <v>131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">
      <c r="C73" s="32" t="s">
        <v>132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">
      <c r="B74" s="28" t="s">
        <v>85</v>
      </c>
      <c r="C74" s="32" t="s">
        <v>129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">
      <c r="C75" s="32" t="s">
        <v>130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">
      <c r="C76" s="32" t="s">
        <v>131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">
      <c r="C77" s="32" t="s">
        <v>132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">
      <c r="B78" s="28" t="s">
        <v>87</v>
      </c>
      <c r="C78" s="32" t="s">
        <v>129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">
      <c r="C79" s="32" t="s">
        <v>130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">
      <c r="C80" s="32" t="s">
        <v>131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">
      <c r="C81" s="32" t="s">
        <v>132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">
      <c r="B82" s="28" t="s">
        <v>92</v>
      </c>
      <c r="C82" s="32" t="s">
        <v>129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">
      <c r="C83" s="32" t="s">
        <v>130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">
      <c r="C84" s="32" t="s">
        <v>131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">
      <c r="C85" s="32" t="s">
        <v>132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">
      <c r="B86" s="28" t="s">
        <v>93</v>
      </c>
      <c r="C86" s="32" t="s">
        <v>129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">
      <c r="C87" s="32" t="s">
        <v>130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">
      <c r="C88" s="32" t="s">
        <v>131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">
      <c r="C89" s="32" t="s">
        <v>132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">
      <c r="B90" s="28" t="s">
        <v>95</v>
      </c>
      <c r="C90" s="32" t="s">
        <v>129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">
      <c r="C91" s="32" t="s">
        <v>130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">
      <c r="C92" s="32" t="s">
        <v>131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">
      <c r="C93" s="32" t="s">
        <v>132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">
      <c r="B94" s="28" t="s">
        <v>94</v>
      </c>
      <c r="C94" s="32" t="s">
        <v>129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">
      <c r="C95" s="32" t="s">
        <v>130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">
      <c r="C96" s="32" t="s">
        <v>131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">
      <c r="C97" s="32" t="s">
        <v>132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">
      <c r="B98" s="28" t="s">
        <v>97</v>
      </c>
      <c r="C98" s="32" t="s">
        <v>129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">
      <c r="C99" s="32" t="s">
        <v>130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">
      <c r="C100" s="32" t="s">
        <v>131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">
      <c r="C101" s="32" t="s">
        <v>132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">
      <c r="A103" s="77" t="s">
        <v>278</v>
      </c>
    </row>
    <row r="104" spans="1:16" ht="25.5" x14ac:dyDescent="0.2">
      <c r="A104" s="91" t="s">
        <v>92</v>
      </c>
      <c r="B104" s="95" t="s">
        <v>132</v>
      </c>
      <c r="C104" s="79" t="s">
        <v>277</v>
      </c>
      <c r="D104" s="81" t="s">
        <v>114</v>
      </c>
      <c r="E104" s="81" t="s">
        <v>101</v>
      </c>
      <c r="F104" s="81" t="s">
        <v>102</v>
      </c>
      <c r="G104" s="81" t="s">
        <v>103</v>
      </c>
      <c r="H104" s="94" t="s">
        <v>104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">
      <c r="A105" s="30"/>
      <c r="C105" s="32" t="s">
        <v>129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">
      <c r="C106" s="32" t="s">
        <v>130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">
      <c r="C107" s="32" t="s">
        <v>131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">
      <c r="C108" s="32" t="s">
        <v>132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">
      <c r="A110" s="105" t="s">
        <v>234</v>
      </c>
      <c r="H110" s="105"/>
    </row>
    <row r="111" spans="1:16" x14ac:dyDescent="0.2">
      <c r="A111" s="77" t="s">
        <v>265</v>
      </c>
      <c r="B111" s="78"/>
      <c r="C111" s="78"/>
      <c r="D111" s="78"/>
      <c r="E111" s="78"/>
      <c r="F111" s="78"/>
      <c r="G111" s="78"/>
      <c r="H111" s="78"/>
    </row>
    <row r="112" spans="1:16" x14ac:dyDescent="0.2">
      <c r="A112" s="91" t="s">
        <v>225</v>
      </c>
      <c r="B112" s="42" t="s">
        <v>266</v>
      </c>
      <c r="C112" s="42" t="s">
        <v>267</v>
      </c>
      <c r="D112" s="81" t="s">
        <v>114</v>
      </c>
      <c r="E112" s="81" t="s">
        <v>101</v>
      </c>
      <c r="F112" s="81" t="s">
        <v>102</v>
      </c>
      <c r="G112" s="81" t="s">
        <v>103</v>
      </c>
      <c r="H112" s="81" t="s">
        <v>104</v>
      </c>
    </row>
    <row r="113" spans="1:8" x14ac:dyDescent="0.2">
      <c r="A113" s="30"/>
      <c r="B113" s="28" t="s">
        <v>92</v>
      </c>
      <c r="C113" s="32" t="s">
        <v>14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">
      <c r="C114" s="32" t="s">
        <v>268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">
      <c r="C115" s="32" t="s">
        <v>269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">
      <c r="C116" s="32" t="s">
        <v>270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">
      <c r="B117" s="28" t="s">
        <v>93</v>
      </c>
      <c r="C117" s="32" t="s">
        <v>14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">
      <c r="C118" s="32" t="s">
        <v>268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">
      <c r="C119" s="32" t="s">
        <v>269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">
      <c r="C120" s="32" t="s">
        <v>270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">
      <c r="B121" s="28" t="s">
        <v>95</v>
      </c>
      <c r="C121" s="32" t="s">
        <v>14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">
      <c r="C122" s="32" t="s">
        <v>268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">
      <c r="C123" s="32" t="s">
        <v>269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">
      <c r="C124" s="32" t="s">
        <v>270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">
      <c r="B125" s="28" t="s">
        <v>96</v>
      </c>
      <c r="C125" s="32" t="s">
        <v>14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">
      <c r="C126" s="32" t="s">
        <v>268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">
      <c r="C127" s="32" t="s">
        <v>269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">
      <c r="C128" s="32" t="s">
        <v>270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">
      <c r="B129" s="28" t="s">
        <v>94</v>
      </c>
      <c r="C129" s="32" t="s">
        <v>14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">
      <c r="C130" s="32" t="s">
        <v>268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">
      <c r="C131" s="32" t="s">
        <v>269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">
      <c r="C132" s="32" t="s">
        <v>270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">
      <c r="B133" s="28" t="s">
        <v>100</v>
      </c>
      <c r="C133" s="32" t="s">
        <v>14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">
      <c r="C134" s="32" t="s">
        <v>268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">
      <c r="C135" s="32" t="s">
        <v>269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">
      <c r="C136" s="32" t="s">
        <v>270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">
      <c r="A138" s="77" t="s">
        <v>279</v>
      </c>
      <c r="B138" s="78"/>
      <c r="C138" s="78"/>
      <c r="D138" s="78"/>
      <c r="E138" s="78"/>
      <c r="F138" s="78"/>
      <c r="G138" s="78"/>
      <c r="H138" s="78"/>
    </row>
    <row r="139" spans="1:8" ht="25.5" x14ac:dyDescent="0.2">
      <c r="A139" s="91" t="s">
        <v>280</v>
      </c>
      <c r="B139" s="30" t="s">
        <v>266</v>
      </c>
      <c r="C139" s="30" t="s">
        <v>271</v>
      </c>
      <c r="D139" s="81" t="s">
        <v>114</v>
      </c>
      <c r="E139" s="81" t="s">
        <v>101</v>
      </c>
      <c r="F139" s="81" t="s">
        <v>102</v>
      </c>
      <c r="G139" s="81" t="s">
        <v>103</v>
      </c>
      <c r="H139" s="81" t="s">
        <v>104</v>
      </c>
    </row>
    <row r="140" spans="1:8" x14ac:dyDescent="0.2">
      <c r="A140" s="30"/>
      <c r="B140" s="28" t="s">
        <v>92</v>
      </c>
      <c r="C140" s="32" t="s">
        <v>14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">
      <c r="C141" s="32" t="s">
        <v>268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">
      <c r="C142" s="32" t="s">
        <v>209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">
      <c r="C143" s="32" t="s">
        <v>208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">
      <c r="B144" s="28" t="s">
        <v>93</v>
      </c>
      <c r="C144" s="32" t="s">
        <v>14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">
      <c r="C145" s="32" t="s">
        <v>268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">
      <c r="C146" s="32" t="s">
        <v>209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">
      <c r="C147" s="32" t="s">
        <v>208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">
      <c r="B148" s="28" t="s">
        <v>95</v>
      </c>
      <c r="C148" s="32" t="s">
        <v>14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">
      <c r="C149" s="32" t="s">
        <v>268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">
      <c r="C150" s="32" t="s">
        <v>209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">
      <c r="C151" s="32" t="s">
        <v>208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">
      <c r="B152" s="28" t="s">
        <v>96</v>
      </c>
      <c r="C152" s="32" t="s">
        <v>14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">
      <c r="C153" s="32" t="s">
        <v>268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">
      <c r="C154" s="32" t="s">
        <v>209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">
      <c r="C155" s="32" t="s">
        <v>208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">
      <c r="B156" s="28" t="s">
        <v>94</v>
      </c>
      <c r="C156" s="32" t="s">
        <v>14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">
      <c r="C157" s="32" t="s">
        <v>268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">
      <c r="C158" s="32" t="s">
        <v>209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">
      <c r="C159" s="32" t="s">
        <v>208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">
      <c r="B160" s="28" t="s">
        <v>100</v>
      </c>
      <c r="C160" s="32" t="s">
        <v>14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">
      <c r="C161" s="32" t="s">
        <v>268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">
      <c r="C162" s="32" t="s">
        <v>209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">
      <c r="C163" s="32" t="s">
        <v>208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">
      <c r="C164" s="32"/>
      <c r="D164" s="32"/>
    </row>
    <row r="165" spans="1:8" x14ac:dyDescent="0.2">
      <c r="A165" s="77" t="s">
        <v>272</v>
      </c>
      <c r="B165" s="78"/>
      <c r="C165" s="78"/>
      <c r="D165" s="78"/>
      <c r="E165" s="78"/>
      <c r="F165" s="78"/>
      <c r="G165" s="78"/>
      <c r="H165" s="78"/>
    </row>
    <row r="166" spans="1:8" ht="25.5" x14ac:dyDescent="0.2">
      <c r="A166" s="91" t="s">
        <v>121</v>
      </c>
      <c r="B166" s="30" t="s">
        <v>266</v>
      </c>
      <c r="C166" s="79" t="s">
        <v>273</v>
      </c>
      <c r="D166" s="81" t="s">
        <v>122</v>
      </c>
      <c r="E166" s="81" t="s">
        <v>123</v>
      </c>
      <c r="F166" s="81" t="s">
        <v>124</v>
      </c>
      <c r="G166" s="81" t="s">
        <v>125</v>
      </c>
      <c r="H166" s="92"/>
    </row>
    <row r="167" spans="1:8" x14ac:dyDescent="0.2">
      <c r="A167" s="30"/>
      <c r="B167" s="28" t="s">
        <v>106</v>
      </c>
      <c r="C167" s="32" t="s">
        <v>274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">
      <c r="C168" s="32" t="s">
        <v>275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">
      <c r="B169" s="28" t="s">
        <v>107</v>
      </c>
      <c r="C169" s="32" t="s">
        <v>274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">
      <c r="C170" s="32" t="s">
        <v>275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">
      <c r="B171" s="28" t="s">
        <v>108</v>
      </c>
      <c r="C171" s="32" t="s">
        <v>274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">
      <c r="C172" s="32" t="s">
        <v>275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">
      <c r="C173" s="32"/>
      <c r="D173" s="32"/>
    </row>
    <row r="174" spans="1:8" x14ac:dyDescent="0.2">
      <c r="A174" s="77" t="s">
        <v>276</v>
      </c>
      <c r="B174" s="78"/>
      <c r="C174" s="78"/>
      <c r="D174" s="78"/>
      <c r="E174" s="78"/>
      <c r="F174" s="78"/>
      <c r="G174" s="78"/>
      <c r="H174" s="78"/>
    </row>
    <row r="175" spans="1:8" ht="38.25" x14ac:dyDescent="0.2">
      <c r="A175" s="91" t="s">
        <v>128</v>
      </c>
      <c r="B175" s="30" t="s">
        <v>266</v>
      </c>
      <c r="C175" s="79" t="s">
        <v>277</v>
      </c>
      <c r="D175" s="81" t="s">
        <v>114</v>
      </c>
      <c r="E175" s="81" t="s">
        <v>101</v>
      </c>
      <c r="F175" s="81" t="s">
        <v>102</v>
      </c>
      <c r="G175" s="81" t="s">
        <v>103</v>
      </c>
      <c r="H175" s="94" t="s">
        <v>104</v>
      </c>
    </row>
    <row r="176" spans="1:8" x14ac:dyDescent="0.2">
      <c r="A176" s="95"/>
      <c r="B176" s="28" t="s">
        <v>83</v>
      </c>
      <c r="C176" s="32" t="s">
        <v>129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">
      <c r="C177" s="32" t="s">
        <v>130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">
      <c r="C178" s="32" t="s">
        <v>131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">
      <c r="C179" s="32" t="s">
        <v>132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">
      <c r="B180" s="28" t="s">
        <v>84</v>
      </c>
      <c r="C180" s="32" t="s">
        <v>129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">
      <c r="C181" s="32" t="s">
        <v>130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">
      <c r="C182" s="32" t="s">
        <v>131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">
      <c r="C183" s="32" t="s">
        <v>132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">
      <c r="B184" s="28" t="s">
        <v>85</v>
      </c>
      <c r="C184" s="32" t="s">
        <v>129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">
      <c r="C185" s="32" t="s">
        <v>130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">
      <c r="C186" s="32" t="s">
        <v>131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">
      <c r="C187" s="32" t="s">
        <v>132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">
      <c r="B188" s="28" t="s">
        <v>87</v>
      </c>
      <c r="C188" s="32" t="s">
        <v>129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">
      <c r="C189" s="32" t="s">
        <v>130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">
      <c r="C190" s="32" t="s">
        <v>131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">
      <c r="C191" s="32" t="s">
        <v>132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">
      <c r="B192" s="28" t="s">
        <v>92</v>
      </c>
      <c r="C192" s="32" t="s">
        <v>129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">
      <c r="C193" s="32" t="s">
        <v>130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">
      <c r="C194" s="32" t="s">
        <v>131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">
      <c r="C195" s="32" t="s">
        <v>132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">
      <c r="B196" s="28" t="s">
        <v>93</v>
      </c>
      <c r="C196" s="32" t="s">
        <v>129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">
      <c r="C197" s="32" t="s">
        <v>130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">
      <c r="C198" s="32" t="s">
        <v>131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">
      <c r="C199" s="32" t="s">
        <v>132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">
      <c r="B200" s="28" t="s">
        <v>95</v>
      </c>
      <c r="C200" s="32" t="s">
        <v>129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">
      <c r="C201" s="32" t="s">
        <v>130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">
      <c r="C202" s="32" t="s">
        <v>131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">
      <c r="C203" s="32" t="s">
        <v>132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">
      <c r="B204" s="28" t="s">
        <v>94</v>
      </c>
      <c r="C204" s="32" t="s">
        <v>129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">
      <c r="C205" s="32" t="s">
        <v>130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">
      <c r="C206" s="32" t="s">
        <v>131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">
      <c r="C207" s="32" t="s">
        <v>132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">
      <c r="B208" s="28" t="s">
        <v>97</v>
      </c>
      <c r="C208" s="32" t="s">
        <v>129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">
      <c r="C209" s="32" t="s">
        <v>130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">
      <c r="C210" s="32" t="s">
        <v>131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">
      <c r="C211" s="32" t="s">
        <v>132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">
      <c r="A213" s="77" t="s">
        <v>278</v>
      </c>
      <c r="B213" s="78"/>
      <c r="C213" s="78"/>
      <c r="D213" s="78"/>
      <c r="E213" s="78"/>
      <c r="F213" s="78"/>
      <c r="G213" s="78"/>
      <c r="H213" s="78"/>
    </row>
    <row r="214" spans="1:9" ht="38.25" x14ac:dyDescent="0.2">
      <c r="A214" s="91" t="s">
        <v>92</v>
      </c>
      <c r="B214" s="95" t="s">
        <v>132</v>
      </c>
      <c r="C214" s="79" t="s">
        <v>277</v>
      </c>
      <c r="D214" s="81" t="s">
        <v>114</v>
      </c>
      <c r="E214" s="81" t="s">
        <v>101</v>
      </c>
      <c r="F214" s="81" t="s">
        <v>102</v>
      </c>
      <c r="G214" s="81" t="s">
        <v>103</v>
      </c>
      <c r="H214" s="94" t="s">
        <v>104</v>
      </c>
    </row>
    <row r="215" spans="1:9" x14ac:dyDescent="0.2">
      <c r="A215" s="30"/>
      <c r="C215" s="32" t="s">
        <v>129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">
      <c r="C216" s="32" t="s">
        <v>130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">
      <c r="C217" s="32" t="s">
        <v>131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">
      <c r="C218" s="32" t="s">
        <v>132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">
      <c r="A220" s="105" t="s">
        <v>238</v>
      </c>
      <c r="H220" s="105"/>
    </row>
    <row r="221" spans="1:9" x14ac:dyDescent="0.2">
      <c r="A221" s="77" t="s">
        <v>265</v>
      </c>
      <c r="B221" s="78"/>
      <c r="C221" s="78"/>
      <c r="D221" s="78"/>
      <c r="E221" s="78"/>
      <c r="F221" s="78"/>
      <c r="G221" s="78"/>
      <c r="H221" s="78"/>
      <c r="I221" s="78"/>
    </row>
    <row r="222" spans="1:9" ht="25.5" x14ac:dyDescent="0.2">
      <c r="A222" s="91" t="s">
        <v>225</v>
      </c>
      <c r="B222" s="42" t="s">
        <v>266</v>
      </c>
      <c r="C222" s="42" t="s">
        <v>267</v>
      </c>
      <c r="D222" s="81" t="s">
        <v>114</v>
      </c>
      <c r="E222" s="81" t="s">
        <v>101</v>
      </c>
      <c r="F222" s="81" t="s">
        <v>102</v>
      </c>
      <c r="G222" s="81" t="s">
        <v>103</v>
      </c>
      <c r="H222" s="81" t="s">
        <v>104</v>
      </c>
      <c r="I222" s="92"/>
    </row>
    <row r="223" spans="1:9" x14ac:dyDescent="0.2">
      <c r="A223" s="30"/>
      <c r="B223" s="28" t="s">
        <v>92</v>
      </c>
      <c r="C223" s="32" t="s">
        <v>14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">
      <c r="C224" s="32" t="s">
        <v>268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">
      <c r="C225" s="32" t="s">
        <v>269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">
      <c r="C226" s="32" t="s">
        <v>270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">
      <c r="B227" s="28" t="s">
        <v>93</v>
      </c>
      <c r="C227" s="32" t="s">
        <v>14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">
      <c r="C228" s="32" t="s">
        <v>268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">
      <c r="C229" s="32" t="s">
        <v>269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">
      <c r="C230" s="32" t="s">
        <v>270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">
      <c r="B231" s="28" t="s">
        <v>95</v>
      </c>
      <c r="C231" s="32" t="s">
        <v>14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">
      <c r="C232" s="32" t="s">
        <v>268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">
      <c r="C233" s="32" t="s">
        <v>269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">
      <c r="C234" s="32" t="s">
        <v>270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">
      <c r="B235" s="28" t="s">
        <v>96</v>
      </c>
      <c r="C235" s="32" t="s">
        <v>14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">
      <c r="C236" s="32" t="s">
        <v>268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">
      <c r="C237" s="32" t="s">
        <v>269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">
      <c r="C238" s="32" t="s">
        <v>270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">
      <c r="B239" s="28" t="s">
        <v>94</v>
      </c>
      <c r="C239" s="32" t="s">
        <v>14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">
      <c r="C240" s="32" t="s">
        <v>268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">
      <c r="C241" s="32" t="s">
        <v>269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">
      <c r="C242" s="32" t="s">
        <v>270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">
      <c r="B243" s="28" t="s">
        <v>100</v>
      </c>
      <c r="C243" s="32" t="s">
        <v>14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">
      <c r="C244" s="32" t="s">
        <v>268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">
      <c r="C245" s="32" t="s">
        <v>269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">
      <c r="C246" s="32" t="s">
        <v>270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">
      <c r="A248" s="77" t="s">
        <v>279</v>
      </c>
      <c r="B248" s="78"/>
      <c r="C248" s="78"/>
      <c r="D248" s="78"/>
      <c r="E248" s="78"/>
      <c r="F248" s="78"/>
      <c r="G248" s="78"/>
      <c r="H248" s="78"/>
      <c r="I248" s="78"/>
    </row>
    <row r="249" spans="1:9" ht="25.5" x14ac:dyDescent="0.2">
      <c r="A249" s="91" t="s">
        <v>280</v>
      </c>
      <c r="B249" s="30" t="s">
        <v>266</v>
      </c>
      <c r="C249" s="30" t="s">
        <v>271</v>
      </c>
      <c r="D249" s="81" t="s">
        <v>114</v>
      </c>
      <c r="E249" s="81" t="s">
        <v>101</v>
      </c>
      <c r="F249" s="81" t="s">
        <v>102</v>
      </c>
      <c r="G249" s="81" t="s">
        <v>103</v>
      </c>
      <c r="H249" s="81" t="s">
        <v>104</v>
      </c>
      <c r="I249" s="92"/>
    </row>
    <row r="250" spans="1:9" x14ac:dyDescent="0.2">
      <c r="A250" s="30"/>
      <c r="B250" s="28" t="s">
        <v>92</v>
      </c>
      <c r="C250" s="32" t="s">
        <v>14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">
      <c r="C251" s="32" t="s">
        <v>268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">
      <c r="C252" s="32" t="s">
        <v>209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">
      <c r="C253" s="32" t="s">
        <v>208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">
      <c r="B254" s="28" t="s">
        <v>93</v>
      </c>
      <c r="C254" s="32" t="s">
        <v>14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">
      <c r="C255" s="32" t="s">
        <v>268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">
      <c r="C256" s="32" t="s">
        <v>209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">
      <c r="C257" s="32" t="s">
        <v>208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">
      <c r="B258" s="28" t="s">
        <v>95</v>
      </c>
      <c r="C258" s="32" t="s">
        <v>14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">
      <c r="C259" s="32" t="s">
        <v>268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">
      <c r="C260" s="32" t="s">
        <v>209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">
      <c r="C261" s="32" t="s">
        <v>208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">
      <c r="B262" s="28" t="s">
        <v>96</v>
      </c>
      <c r="C262" s="32" t="s">
        <v>14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">
      <c r="C263" s="32" t="s">
        <v>268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">
      <c r="C264" s="32" t="s">
        <v>209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">
      <c r="C265" s="32" t="s">
        <v>208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">
      <c r="B266" s="28" t="s">
        <v>94</v>
      </c>
      <c r="C266" s="32" t="s">
        <v>14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">
      <c r="C267" s="32" t="s">
        <v>268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">
      <c r="C268" s="32" t="s">
        <v>209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">
      <c r="C269" s="32" t="s">
        <v>208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">
      <c r="B270" s="28" t="s">
        <v>100</v>
      </c>
      <c r="C270" s="32" t="s">
        <v>14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">
      <c r="C271" s="32" t="s">
        <v>268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">
      <c r="C272" s="32" t="s">
        <v>209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">
      <c r="C273" s="32" t="s">
        <v>208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">
      <c r="C274" s="32"/>
      <c r="D274" s="32"/>
    </row>
    <row r="275" spans="1:9" x14ac:dyDescent="0.2">
      <c r="A275" s="77" t="s">
        <v>272</v>
      </c>
      <c r="B275" s="78"/>
      <c r="C275" s="78"/>
      <c r="D275" s="78"/>
      <c r="E275" s="78"/>
      <c r="F275" s="78"/>
      <c r="G275" s="78"/>
      <c r="H275" s="78"/>
      <c r="I275" s="78"/>
    </row>
    <row r="276" spans="1:9" ht="25.5" x14ac:dyDescent="0.2">
      <c r="A276" s="91" t="s">
        <v>121</v>
      </c>
      <c r="B276" s="30" t="s">
        <v>266</v>
      </c>
      <c r="C276" s="79" t="s">
        <v>273</v>
      </c>
      <c r="D276" s="81" t="s">
        <v>122</v>
      </c>
      <c r="E276" s="81" t="s">
        <v>123</v>
      </c>
      <c r="F276" s="81" t="s">
        <v>124</v>
      </c>
      <c r="G276" s="81" t="s">
        <v>125</v>
      </c>
      <c r="H276" s="92"/>
    </row>
    <row r="277" spans="1:9" x14ac:dyDescent="0.2">
      <c r="A277" s="30"/>
      <c r="B277" s="28" t="s">
        <v>106</v>
      </c>
      <c r="C277" s="32" t="s">
        <v>274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">
      <c r="C278" s="32" t="s">
        <v>275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">
      <c r="B279" s="28" t="s">
        <v>107</v>
      </c>
      <c r="C279" s="32" t="s">
        <v>274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">
      <c r="C280" s="32" t="s">
        <v>275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">
      <c r="B281" s="28" t="s">
        <v>108</v>
      </c>
      <c r="C281" s="32" t="s">
        <v>274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">
      <c r="C282" s="32" t="s">
        <v>275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">
      <c r="C283" s="32"/>
      <c r="D283" s="32"/>
    </row>
    <row r="284" spans="1:9" x14ac:dyDescent="0.2">
      <c r="A284" s="77" t="s">
        <v>276</v>
      </c>
      <c r="B284" s="78"/>
      <c r="C284" s="78"/>
      <c r="D284" s="78"/>
      <c r="E284" s="78"/>
      <c r="F284" s="78"/>
      <c r="G284" s="78"/>
      <c r="H284" s="78"/>
      <c r="I284" s="78"/>
    </row>
    <row r="285" spans="1:9" ht="38.25" x14ac:dyDescent="0.2">
      <c r="A285" s="91" t="s">
        <v>128</v>
      </c>
      <c r="B285" s="30" t="s">
        <v>266</v>
      </c>
      <c r="C285" s="79" t="s">
        <v>277</v>
      </c>
      <c r="D285" s="81" t="s">
        <v>114</v>
      </c>
      <c r="E285" s="81" t="s">
        <v>101</v>
      </c>
      <c r="F285" s="81" t="s">
        <v>102</v>
      </c>
      <c r="G285" s="81" t="s">
        <v>103</v>
      </c>
      <c r="H285" s="94" t="s">
        <v>104</v>
      </c>
      <c r="I285" s="92"/>
    </row>
    <row r="286" spans="1:9" x14ac:dyDescent="0.2">
      <c r="A286" s="95"/>
      <c r="B286" s="28" t="s">
        <v>83</v>
      </c>
      <c r="C286" s="32" t="s">
        <v>129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">
      <c r="C287" s="32" t="s">
        <v>130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">
      <c r="C288" s="32" t="s">
        <v>131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">
      <c r="C289" s="32" t="s">
        <v>132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">
      <c r="B290" s="28" t="s">
        <v>84</v>
      </c>
      <c r="C290" s="32" t="s">
        <v>129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">
      <c r="C291" s="32" t="s">
        <v>130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">
      <c r="C292" s="32" t="s">
        <v>131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">
      <c r="C293" s="32" t="s">
        <v>132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">
      <c r="B294" s="28" t="s">
        <v>85</v>
      </c>
      <c r="C294" s="32" t="s">
        <v>129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">
      <c r="C295" s="32" t="s">
        <v>130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">
      <c r="C296" s="32" t="s">
        <v>131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">
      <c r="C297" s="32" t="s">
        <v>132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">
      <c r="B298" s="28" t="s">
        <v>87</v>
      </c>
      <c r="C298" s="32" t="s">
        <v>129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">
      <c r="C299" s="32" t="s">
        <v>130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">
      <c r="C300" s="32" t="s">
        <v>131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">
      <c r="C301" s="32" t="s">
        <v>132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">
      <c r="B302" s="28" t="s">
        <v>92</v>
      </c>
      <c r="C302" s="32" t="s">
        <v>129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">
      <c r="C303" s="32" t="s">
        <v>130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">
      <c r="C304" s="32" t="s">
        <v>131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">
      <c r="C305" s="32" t="s">
        <v>132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">
      <c r="B306" s="28" t="s">
        <v>93</v>
      </c>
      <c r="C306" s="32" t="s">
        <v>129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">
      <c r="C307" s="32" t="s">
        <v>130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">
      <c r="C308" s="32" t="s">
        <v>131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">
      <c r="C309" s="32" t="s">
        <v>132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">
      <c r="B310" s="28" t="s">
        <v>95</v>
      </c>
      <c r="C310" s="32" t="s">
        <v>129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">
      <c r="C311" s="32" t="s">
        <v>130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">
      <c r="C312" s="32" t="s">
        <v>131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">
      <c r="C313" s="32" t="s">
        <v>132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">
      <c r="B314" s="28" t="s">
        <v>94</v>
      </c>
      <c r="C314" s="32" t="s">
        <v>129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">
      <c r="C315" s="32" t="s">
        <v>130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">
      <c r="C316" s="32" t="s">
        <v>131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">
      <c r="C317" s="32" t="s">
        <v>132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">
      <c r="B318" s="28" t="s">
        <v>97</v>
      </c>
      <c r="C318" s="32" t="s">
        <v>129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">
      <c r="C319" s="32" t="s">
        <v>130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">
      <c r="C320" s="32" t="s">
        <v>131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">
      <c r="C321" s="32" t="s">
        <v>132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">
      <c r="A323" s="77" t="s">
        <v>278</v>
      </c>
      <c r="B323" s="78"/>
      <c r="C323" s="78"/>
      <c r="D323" s="78"/>
      <c r="E323" s="78"/>
      <c r="F323" s="78"/>
      <c r="G323" s="78"/>
      <c r="H323" s="78"/>
      <c r="I323" s="78"/>
    </row>
    <row r="324" spans="1:9" ht="38.25" x14ac:dyDescent="0.2">
      <c r="A324" s="91" t="s">
        <v>92</v>
      </c>
      <c r="B324" s="95" t="s">
        <v>132</v>
      </c>
      <c r="C324" s="79" t="s">
        <v>277</v>
      </c>
      <c r="D324" s="81" t="s">
        <v>114</v>
      </c>
      <c r="E324" s="81" t="s">
        <v>101</v>
      </c>
      <c r="F324" s="81" t="s">
        <v>102</v>
      </c>
      <c r="G324" s="81" t="s">
        <v>103</v>
      </c>
      <c r="H324" s="94" t="s">
        <v>104</v>
      </c>
      <c r="I324" s="92"/>
    </row>
    <row r="325" spans="1:9" x14ac:dyDescent="0.2">
      <c r="A325" s="30"/>
      <c r="C325" s="32" t="s">
        <v>129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">
      <c r="C326" s="32" t="s">
        <v>130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">
      <c r="C327" s="32" t="s">
        <v>131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">
      <c r="C328" s="32" t="s">
        <v>132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8EB1/gPxUPxMhasyc2KxVh4dhu0LPDiN6+QIti5jVVQrrNcgUqdiIjCtLL2F+QTRMFobsKEa72kR/Z5SNB3WfQ==" saltValue="1NE4dnAWwcBDp6xVDNu3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85546875" defaultRowHeight="12.75" x14ac:dyDescent="0.2"/>
  <cols>
    <col min="1" max="1" width="44.85546875" style="28" customWidth="1"/>
    <col min="2" max="2" width="44.42578125" style="28" customWidth="1"/>
    <col min="3" max="3" width="17.85546875" style="28" customWidth="1"/>
    <col min="4" max="4" width="17.5703125" style="28" customWidth="1"/>
    <col min="5" max="5" width="17.140625" style="28" customWidth="1"/>
    <col min="6" max="6" width="15" style="28" customWidth="1"/>
    <col min="7" max="7" width="13.5703125" style="28" customWidth="1"/>
    <col min="8" max="16384" width="12.85546875" style="28"/>
  </cols>
  <sheetData>
    <row r="1" spans="1:7" s="78" customFormat="1" ht="14.25" customHeight="1" x14ac:dyDescent="0.2">
      <c r="A1" s="77" t="s">
        <v>232</v>
      </c>
    </row>
    <row r="2" spans="1:7" ht="14.25" customHeight="1" x14ac:dyDescent="0.2">
      <c r="A2" s="95" t="s">
        <v>0</v>
      </c>
      <c r="B2" s="42"/>
      <c r="C2" s="30" t="s">
        <v>114</v>
      </c>
      <c r="D2" s="30" t="s">
        <v>101</v>
      </c>
      <c r="E2" s="30" t="s">
        <v>102</v>
      </c>
      <c r="F2" s="30" t="s">
        <v>103</v>
      </c>
      <c r="G2" s="30" t="s">
        <v>104</v>
      </c>
    </row>
    <row r="3" spans="1:7" ht="14.25" customHeight="1" x14ac:dyDescent="0.2">
      <c r="B3" s="46" t="s">
        <v>281</v>
      </c>
      <c r="C3" s="103" t="s">
        <v>15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">
      <c r="A4" s="30"/>
      <c r="B4" s="71" t="s">
        <v>282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">
      <c r="A5" s="82" t="s">
        <v>283</v>
      </c>
    </row>
    <row r="6" spans="1:7" ht="14.25" customHeight="1" x14ac:dyDescent="0.2">
      <c r="B6" s="71" t="s">
        <v>174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">
      <c r="B7" s="71" t="s">
        <v>167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">
      <c r="B8" s="71" t="s">
        <v>183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ht="14.25" customHeight="1" x14ac:dyDescent="0.2">
      <c r="B9" s="71"/>
      <c r="C9" s="71"/>
      <c r="D9" s="71"/>
      <c r="E9" s="71"/>
      <c r="F9" s="71"/>
      <c r="G9" s="71"/>
    </row>
    <row r="10" spans="1:7" s="78" customFormat="1" ht="14.25" customHeight="1" x14ac:dyDescent="0.2">
      <c r="A10" s="77" t="s">
        <v>287</v>
      </c>
    </row>
    <row r="11" spans="1:7" ht="14.25" customHeight="1" x14ac:dyDescent="0.2">
      <c r="A11" s="82"/>
      <c r="B11" s="46" t="s">
        <v>166</v>
      </c>
      <c r="C11" s="103">
        <v>1.5</v>
      </c>
      <c r="D11" s="103">
        <v>1.39</v>
      </c>
      <c r="E11" s="103">
        <v>1</v>
      </c>
      <c r="F11" s="103">
        <v>1</v>
      </c>
      <c r="G11" s="103">
        <v>1</v>
      </c>
    </row>
    <row r="12" spans="1:7" ht="14.25" customHeight="1" x14ac:dyDescent="0.2">
      <c r="A12" s="82"/>
      <c r="B12" s="46"/>
    </row>
    <row r="13" spans="1:7" s="78" customFormat="1" ht="14.25" customHeight="1" x14ac:dyDescent="0.2">
      <c r="A13" s="77" t="s">
        <v>284</v>
      </c>
    </row>
    <row r="14" spans="1:7" ht="14.25" customHeight="1" x14ac:dyDescent="0.2">
      <c r="A14" s="95" t="s">
        <v>280</v>
      </c>
      <c r="B14" s="71" t="s">
        <v>285</v>
      </c>
      <c r="C14" s="103">
        <v>1.0249999999999999</v>
      </c>
      <c r="D14" s="103">
        <v>1.0249999999999999</v>
      </c>
      <c r="E14" s="103">
        <v>1.0249999999999999</v>
      </c>
      <c r="F14" s="103">
        <v>1.0249999999999999</v>
      </c>
      <c r="G14" s="103">
        <v>1.0249999999999999</v>
      </c>
    </row>
    <row r="15" spans="1:7" ht="14.25" customHeight="1" x14ac:dyDescent="0.2">
      <c r="A15" s="30"/>
      <c r="B15" s="71" t="s">
        <v>288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">
      <c r="A16" s="95" t="s">
        <v>121</v>
      </c>
      <c r="B16" s="46" t="s">
        <v>286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</row>
    <row r="17" spans="1:7" ht="14.25" customHeight="1" x14ac:dyDescent="0.2"/>
    <row r="18" spans="1:7" s="78" customFormat="1" ht="14.25" customHeight="1" x14ac:dyDescent="0.2">
      <c r="A18" s="77" t="s">
        <v>289</v>
      </c>
    </row>
    <row r="19" spans="1:7" s="82" customFormat="1" ht="14.25" customHeight="1" x14ac:dyDescent="0.2">
      <c r="C19" s="44" t="s">
        <v>74</v>
      </c>
      <c r="D19" s="44" t="s">
        <v>75</v>
      </c>
      <c r="E19" s="44" t="s">
        <v>76</v>
      </c>
      <c r="F19" s="44" t="s">
        <v>77</v>
      </c>
    </row>
    <row r="20" spans="1:7" x14ac:dyDescent="0.2">
      <c r="B20" s="46" t="s">
        <v>151</v>
      </c>
      <c r="C20" s="103">
        <v>1.52</v>
      </c>
      <c r="D20" s="103">
        <v>1</v>
      </c>
      <c r="E20" s="103">
        <v>1</v>
      </c>
      <c r="F20" s="103">
        <v>1</v>
      </c>
    </row>
    <row r="22" spans="1:7" s="105" customFormat="1" x14ac:dyDescent="0.2">
      <c r="A22" s="105" t="s">
        <v>234</v>
      </c>
    </row>
    <row r="23" spans="1:7" x14ac:dyDescent="0.2">
      <c r="A23" s="77" t="s">
        <v>232</v>
      </c>
      <c r="B23" s="78"/>
      <c r="C23" s="78"/>
      <c r="D23" s="78"/>
      <c r="E23" s="78"/>
      <c r="F23" s="78"/>
      <c r="G23" s="78"/>
    </row>
    <row r="24" spans="1:7" x14ac:dyDescent="0.2">
      <c r="A24" s="95" t="s">
        <v>0</v>
      </c>
      <c r="B24" s="42"/>
      <c r="C24" s="30" t="s">
        <v>114</v>
      </c>
      <c r="D24" s="30" t="s">
        <v>101</v>
      </c>
      <c r="E24" s="30" t="s">
        <v>102</v>
      </c>
      <c r="F24" s="30" t="s">
        <v>103</v>
      </c>
      <c r="G24" s="30" t="s">
        <v>104</v>
      </c>
    </row>
    <row r="25" spans="1:7" x14ac:dyDescent="0.2">
      <c r="B25" s="46" t="s">
        <v>290</v>
      </c>
      <c r="C25" s="103" t="s">
        <v>15</v>
      </c>
      <c r="D25" s="103">
        <f>D3*0.9</f>
        <v>40.5</v>
      </c>
      <c r="E25" s="103">
        <f t="shared" ref="C25:G26" si="0">E3*0.9</f>
        <v>325.44000000000005</v>
      </c>
      <c r="F25" s="103">
        <f t="shared" si="0"/>
        <v>157.22999999999999</v>
      </c>
      <c r="G25" s="103">
        <f t="shared" si="0"/>
        <v>157.22999999999999</v>
      </c>
    </row>
    <row r="26" spans="1:7" x14ac:dyDescent="0.2">
      <c r="A26" s="30"/>
      <c r="B26" s="71" t="s">
        <v>291</v>
      </c>
      <c r="C26" s="103">
        <f t="shared" si="0"/>
        <v>0.92249999999999999</v>
      </c>
      <c r="D26" s="103">
        <f t="shared" si="0"/>
        <v>0.92249999999999999</v>
      </c>
      <c r="E26" s="103">
        <f t="shared" si="0"/>
        <v>0.92249999999999999</v>
      </c>
      <c r="F26" s="103">
        <f t="shared" si="0"/>
        <v>0.92249999999999999</v>
      </c>
      <c r="G26" s="103">
        <f t="shared" si="0"/>
        <v>0.92249999999999999</v>
      </c>
    </row>
    <row r="27" spans="1:7" x14ac:dyDescent="0.2">
      <c r="A27" s="82" t="s">
        <v>292</v>
      </c>
    </row>
    <row r="28" spans="1:7" x14ac:dyDescent="0.2">
      <c r="B28" s="71" t="s">
        <v>293</v>
      </c>
      <c r="C28" s="103">
        <f>C6*0.9</f>
        <v>0.9</v>
      </c>
      <c r="D28" s="103">
        <f t="shared" ref="D28:G28" si="1">D6*0.9</f>
        <v>0.9</v>
      </c>
      <c r="E28" s="103">
        <f t="shared" si="1"/>
        <v>0.80100000000000005</v>
      </c>
      <c r="F28" s="103">
        <f t="shared" si="1"/>
        <v>0.80100000000000005</v>
      </c>
      <c r="G28" s="103">
        <f t="shared" si="1"/>
        <v>0.9</v>
      </c>
    </row>
    <row r="29" spans="1:7" x14ac:dyDescent="0.2">
      <c r="B29" s="71" t="s">
        <v>294</v>
      </c>
      <c r="C29" s="103">
        <f t="shared" ref="C29:G29" si="2">C7*0.9</f>
        <v>0.9</v>
      </c>
      <c r="D29" s="103">
        <f t="shared" si="2"/>
        <v>0.9</v>
      </c>
      <c r="E29" s="103">
        <f t="shared" si="2"/>
        <v>0.80100000000000005</v>
      </c>
      <c r="F29" s="103">
        <f t="shared" si="2"/>
        <v>0.80100000000000005</v>
      </c>
      <c r="G29" s="103">
        <f t="shared" si="2"/>
        <v>0.9</v>
      </c>
    </row>
    <row r="30" spans="1:7" x14ac:dyDescent="0.2">
      <c r="B30" s="71" t="s">
        <v>295</v>
      </c>
      <c r="C30" s="103">
        <f t="shared" ref="C30:G30" si="3">C8*0.9</f>
        <v>0.9</v>
      </c>
      <c r="D30" s="103">
        <f t="shared" si="3"/>
        <v>0.9</v>
      </c>
      <c r="E30" s="103">
        <f t="shared" si="3"/>
        <v>0.9</v>
      </c>
      <c r="F30" s="103">
        <f t="shared" si="3"/>
        <v>0.9</v>
      </c>
      <c r="G30" s="103">
        <f t="shared" si="3"/>
        <v>0.9</v>
      </c>
    </row>
    <row r="31" spans="1:7" x14ac:dyDescent="0.2">
      <c r="B31" s="71"/>
      <c r="C31" s="71"/>
      <c r="D31" s="71"/>
      <c r="E31" s="71"/>
      <c r="F31" s="71"/>
      <c r="G31" s="71"/>
    </row>
    <row r="32" spans="1:7" x14ac:dyDescent="0.2">
      <c r="A32" s="77" t="s">
        <v>296</v>
      </c>
      <c r="B32" s="78"/>
      <c r="C32" s="78"/>
      <c r="D32" s="78"/>
      <c r="E32" s="78"/>
      <c r="F32" s="78"/>
      <c r="G32" s="78"/>
    </row>
    <row r="33" spans="1:7" x14ac:dyDescent="0.2">
      <c r="A33" s="82"/>
      <c r="B33" s="46" t="s">
        <v>297</v>
      </c>
      <c r="C33" s="103">
        <f>C11*0.9</f>
        <v>1.35</v>
      </c>
      <c r="D33" s="103">
        <f t="shared" ref="D33" si="4">D11*0.9</f>
        <v>1.2509999999999999</v>
      </c>
      <c r="E33" s="103">
        <v>1</v>
      </c>
      <c r="F33" s="103">
        <v>1</v>
      </c>
      <c r="G33" s="103">
        <v>1</v>
      </c>
    </row>
    <row r="34" spans="1:7" x14ac:dyDescent="0.2">
      <c r="A34" s="82"/>
      <c r="B34" s="46"/>
    </row>
    <row r="35" spans="1:7" x14ac:dyDescent="0.2">
      <c r="A35" s="77" t="s">
        <v>284</v>
      </c>
      <c r="B35" s="78"/>
      <c r="C35" s="78"/>
      <c r="D35" s="78"/>
      <c r="E35" s="78"/>
      <c r="F35" s="78"/>
      <c r="G35" s="78"/>
    </row>
    <row r="36" spans="1:7" x14ac:dyDescent="0.2">
      <c r="A36" s="95" t="s">
        <v>280</v>
      </c>
      <c r="B36" s="71" t="s">
        <v>298</v>
      </c>
      <c r="C36" s="103">
        <f>C14*0.9</f>
        <v>0.92249999999999999</v>
      </c>
      <c r="D36" s="103">
        <f t="shared" ref="D36:G36" si="5">D14*0.9</f>
        <v>0.92249999999999999</v>
      </c>
      <c r="E36" s="103">
        <f t="shared" si="5"/>
        <v>0.92249999999999999</v>
      </c>
      <c r="F36" s="103">
        <f t="shared" si="5"/>
        <v>0.92249999999999999</v>
      </c>
      <c r="G36" s="103">
        <f t="shared" si="5"/>
        <v>0.92249999999999999</v>
      </c>
    </row>
    <row r="37" spans="1:7" x14ac:dyDescent="0.2">
      <c r="A37" s="30"/>
      <c r="B37" s="71" t="s">
        <v>299</v>
      </c>
      <c r="C37" s="103">
        <f t="shared" ref="C37:G37" si="6">C15*0.9</f>
        <v>0.92249999999999999</v>
      </c>
      <c r="D37" s="103">
        <f t="shared" si="6"/>
        <v>0.92249999999999999</v>
      </c>
      <c r="E37" s="103">
        <f t="shared" si="6"/>
        <v>0.92249999999999999</v>
      </c>
      <c r="F37" s="103">
        <f t="shared" si="6"/>
        <v>0.92249999999999999</v>
      </c>
      <c r="G37" s="103">
        <f t="shared" si="6"/>
        <v>0.92249999999999999</v>
      </c>
    </row>
    <row r="38" spans="1:7" x14ac:dyDescent="0.2">
      <c r="A38" s="95" t="s">
        <v>121</v>
      </c>
      <c r="B38" s="46" t="s">
        <v>300</v>
      </c>
      <c r="C38" s="103">
        <f t="shared" ref="C38:G38" si="7">C16*0.9</f>
        <v>0.9</v>
      </c>
      <c r="D38" s="103">
        <f t="shared" si="7"/>
        <v>0.9</v>
      </c>
      <c r="E38" s="103">
        <f t="shared" si="7"/>
        <v>0.9</v>
      </c>
      <c r="F38" s="103">
        <f t="shared" si="7"/>
        <v>0.9</v>
      </c>
      <c r="G38" s="103">
        <f t="shared" si="7"/>
        <v>0.9</v>
      </c>
    </row>
    <row r="40" spans="1:7" x14ac:dyDescent="0.2">
      <c r="A40" s="77" t="s">
        <v>301</v>
      </c>
      <c r="B40" s="78"/>
      <c r="C40" s="78"/>
      <c r="D40" s="78"/>
      <c r="E40" s="78"/>
      <c r="F40" s="78"/>
      <c r="G40" s="78"/>
    </row>
    <row r="41" spans="1:7" x14ac:dyDescent="0.2">
      <c r="A41" s="82"/>
      <c r="B41" s="82"/>
      <c r="C41" s="44" t="s">
        <v>74</v>
      </c>
      <c r="D41" s="44" t="s">
        <v>75</v>
      </c>
      <c r="E41" s="44" t="s">
        <v>76</v>
      </c>
      <c r="F41" s="44" t="s">
        <v>77</v>
      </c>
      <c r="G41" s="82"/>
    </row>
    <row r="42" spans="1:7" x14ac:dyDescent="0.2">
      <c r="B42" s="46" t="s">
        <v>302</v>
      </c>
      <c r="C42" s="103">
        <f>C20*0.9</f>
        <v>1.3680000000000001</v>
      </c>
      <c r="D42" s="103">
        <f t="shared" ref="D42:F42" si="8">D20*0.9</f>
        <v>0.9</v>
      </c>
      <c r="E42" s="103">
        <f t="shared" si="8"/>
        <v>0.9</v>
      </c>
      <c r="F42" s="103">
        <f t="shared" si="8"/>
        <v>0.9</v>
      </c>
    </row>
    <row r="44" spans="1:7" s="105" customFormat="1" x14ac:dyDescent="0.2">
      <c r="A44" s="105" t="s">
        <v>238</v>
      </c>
    </row>
    <row r="45" spans="1:7" x14ac:dyDescent="0.2">
      <c r="A45" s="77" t="s">
        <v>232</v>
      </c>
      <c r="B45" s="78"/>
      <c r="C45" s="78"/>
      <c r="D45" s="78"/>
      <c r="E45" s="78"/>
      <c r="F45" s="78"/>
      <c r="G45" s="78"/>
    </row>
    <row r="46" spans="1:7" x14ac:dyDescent="0.2">
      <c r="A46" s="95" t="s">
        <v>0</v>
      </c>
      <c r="B46" s="42"/>
      <c r="C46" s="30" t="s">
        <v>114</v>
      </c>
      <c r="D46" s="30" t="s">
        <v>101</v>
      </c>
      <c r="E46" s="30" t="s">
        <v>102</v>
      </c>
      <c r="F46" s="30" t="s">
        <v>103</v>
      </c>
      <c r="G46" s="30" t="s">
        <v>104</v>
      </c>
    </row>
    <row r="47" spans="1:7" x14ac:dyDescent="0.2">
      <c r="B47" s="46" t="s">
        <v>303</v>
      </c>
      <c r="C47" s="103" t="s">
        <v>15</v>
      </c>
      <c r="D47" s="103">
        <f>D3*1.05</f>
        <v>47.25</v>
      </c>
      <c r="E47" s="103">
        <f t="shared" ref="C47:G48" si="9">E3*1.05</f>
        <v>379.68000000000006</v>
      </c>
      <c r="F47" s="103">
        <f t="shared" si="9"/>
        <v>183.435</v>
      </c>
      <c r="G47" s="103">
        <f t="shared" si="9"/>
        <v>183.435</v>
      </c>
    </row>
    <row r="48" spans="1:7" x14ac:dyDescent="0.2">
      <c r="A48" s="30"/>
      <c r="B48" s="71" t="s">
        <v>304</v>
      </c>
      <c r="C48" s="103">
        <f t="shared" si="9"/>
        <v>1.0762499999999999</v>
      </c>
      <c r="D48" s="103">
        <f t="shared" si="9"/>
        <v>1.0762499999999999</v>
      </c>
      <c r="E48" s="103">
        <f t="shared" si="9"/>
        <v>1.0762499999999999</v>
      </c>
      <c r="F48" s="103">
        <f t="shared" si="9"/>
        <v>1.0762499999999999</v>
      </c>
      <c r="G48" s="103">
        <f t="shared" si="9"/>
        <v>1.0762499999999999</v>
      </c>
    </row>
    <row r="49" spans="1:7" x14ac:dyDescent="0.2">
      <c r="A49" s="82" t="s">
        <v>305</v>
      </c>
    </row>
    <row r="50" spans="1:7" x14ac:dyDescent="0.2">
      <c r="B50" s="71" t="s">
        <v>306</v>
      </c>
      <c r="C50" s="103">
        <f>C6*1.05</f>
        <v>1.05</v>
      </c>
      <c r="D50" s="103">
        <f t="shared" ref="D50:G50" si="10">D6*1.05</f>
        <v>1.05</v>
      </c>
      <c r="E50" s="103">
        <f t="shared" si="10"/>
        <v>0.93450000000000011</v>
      </c>
      <c r="F50" s="103">
        <f t="shared" si="10"/>
        <v>0.93450000000000011</v>
      </c>
      <c r="G50" s="103">
        <f t="shared" si="10"/>
        <v>1.05</v>
      </c>
    </row>
    <row r="51" spans="1:7" x14ac:dyDescent="0.2">
      <c r="B51" s="71" t="s">
        <v>307</v>
      </c>
      <c r="C51" s="103">
        <f t="shared" ref="C51:G51" si="11">C7*1.05</f>
        <v>1.05</v>
      </c>
      <c r="D51" s="103">
        <f t="shared" si="11"/>
        <v>1.05</v>
      </c>
      <c r="E51" s="103">
        <f t="shared" si="11"/>
        <v>0.93450000000000011</v>
      </c>
      <c r="F51" s="103">
        <f t="shared" si="11"/>
        <v>0.93450000000000011</v>
      </c>
      <c r="G51" s="103">
        <f t="shared" si="11"/>
        <v>1.05</v>
      </c>
    </row>
    <row r="52" spans="1:7" x14ac:dyDescent="0.2">
      <c r="B52" s="71" t="s">
        <v>308</v>
      </c>
      <c r="C52" s="103">
        <f t="shared" ref="C52:G52" si="12">C8*1.05</f>
        <v>1.05</v>
      </c>
      <c r="D52" s="103">
        <f t="shared" si="12"/>
        <v>1.05</v>
      </c>
      <c r="E52" s="103">
        <f t="shared" si="12"/>
        <v>1.05</v>
      </c>
      <c r="F52" s="103">
        <f t="shared" si="12"/>
        <v>1.05</v>
      </c>
      <c r="G52" s="103">
        <f t="shared" si="12"/>
        <v>1.05</v>
      </c>
    </row>
    <row r="53" spans="1:7" x14ac:dyDescent="0.2">
      <c r="B53" s="71"/>
      <c r="C53" s="71"/>
      <c r="D53" s="71"/>
      <c r="E53" s="71"/>
      <c r="F53" s="71"/>
      <c r="G53" s="71"/>
    </row>
    <row r="54" spans="1:7" x14ac:dyDescent="0.2">
      <c r="A54" s="77" t="s">
        <v>309</v>
      </c>
      <c r="B54" s="78"/>
      <c r="C54" s="78"/>
      <c r="D54" s="78"/>
      <c r="E54" s="78"/>
      <c r="F54" s="78"/>
      <c r="G54" s="78"/>
    </row>
    <row r="55" spans="1:7" x14ac:dyDescent="0.2">
      <c r="A55" s="82"/>
      <c r="B55" s="46" t="s">
        <v>310</v>
      </c>
      <c r="C55" s="103">
        <f>C11*1.1</f>
        <v>1.6500000000000001</v>
      </c>
      <c r="D55" s="103">
        <f t="shared" ref="D55" si="13">D11*1.1</f>
        <v>1.5289999999999999</v>
      </c>
      <c r="E55" s="103">
        <v>1</v>
      </c>
      <c r="F55" s="103">
        <v>1</v>
      </c>
      <c r="G55" s="103">
        <v>1</v>
      </c>
    </row>
    <row r="56" spans="1:7" x14ac:dyDescent="0.2">
      <c r="A56" s="82"/>
      <c r="B56" s="46"/>
    </row>
    <row r="57" spans="1:7" x14ac:dyDescent="0.2">
      <c r="A57" s="77" t="s">
        <v>284</v>
      </c>
      <c r="B57" s="78"/>
      <c r="C57" s="78"/>
      <c r="D57" s="78"/>
      <c r="E57" s="78"/>
      <c r="F57" s="78"/>
      <c r="G57" s="78"/>
    </row>
    <row r="58" spans="1:7" x14ac:dyDescent="0.2">
      <c r="A58" s="95" t="s">
        <v>280</v>
      </c>
      <c r="B58" s="71" t="s">
        <v>311</v>
      </c>
      <c r="C58" s="103">
        <f>C14*1.05</f>
        <v>1.0762499999999999</v>
      </c>
      <c r="D58" s="103">
        <f t="shared" ref="D58:G58" si="14">D14*1.05</f>
        <v>1.0762499999999999</v>
      </c>
      <c r="E58" s="103">
        <f t="shared" si="14"/>
        <v>1.0762499999999999</v>
      </c>
      <c r="F58" s="103">
        <f t="shared" si="14"/>
        <v>1.0762499999999999</v>
      </c>
      <c r="G58" s="103">
        <f t="shared" si="14"/>
        <v>1.0762499999999999</v>
      </c>
    </row>
    <row r="59" spans="1:7" x14ac:dyDescent="0.2">
      <c r="A59" s="30"/>
      <c r="B59" s="71" t="s">
        <v>312</v>
      </c>
      <c r="C59" s="103">
        <f t="shared" ref="C59:G59" si="15">C15*1.05</f>
        <v>1.0762499999999999</v>
      </c>
      <c r="D59" s="103">
        <f t="shared" si="15"/>
        <v>1.0762499999999999</v>
      </c>
      <c r="E59" s="103">
        <f t="shared" si="15"/>
        <v>1.0762499999999999</v>
      </c>
      <c r="F59" s="103">
        <f t="shared" si="15"/>
        <v>1.0762499999999999</v>
      </c>
      <c r="G59" s="103">
        <f t="shared" si="15"/>
        <v>1.0762499999999999</v>
      </c>
    </row>
    <row r="60" spans="1:7" x14ac:dyDescent="0.2">
      <c r="A60" s="95" t="s">
        <v>121</v>
      </c>
      <c r="B60" s="46" t="s">
        <v>313</v>
      </c>
      <c r="C60" s="103">
        <f t="shared" ref="C60:G60" si="16">C16*1.05</f>
        <v>1.05</v>
      </c>
      <c r="D60" s="103">
        <f t="shared" si="16"/>
        <v>1.05</v>
      </c>
      <c r="E60" s="103">
        <f t="shared" si="16"/>
        <v>1.05</v>
      </c>
      <c r="F60" s="103">
        <f t="shared" si="16"/>
        <v>1.05</v>
      </c>
      <c r="G60" s="103">
        <f t="shared" si="16"/>
        <v>1.05</v>
      </c>
    </row>
    <row r="62" spans="1:7" x14ac:dyDescent="0.2">
      <c r="A62" s="77" t="s">
        <v>314</v>
      </c>
      <c r="B62" s="78"/>
      <c r="C62" s="78"/>
      <c r="D62" s="78"/>
      <c r="E62" s="78"/>
      <c r="F62" s="78"/>
      <c r="G62" s="78"/>
    </row>
    <row r="63" spans="1:7" x14ac:dyDescent="0.2">
      <c r="A63" s="82"/>
      <c r="B63" s="82"/>
      <c r="C63" s="44" t="s">
        <v>74</v>
      </c>
      <c r="D63" s="44" t="s">
        <v>75</v>
      </c>
      <c r="E63" s="44" t="s">
        <v>76</v>
      </c>
      <c r="F63" s="44" t="s">
        <v>77</v>
      </c>
      <c r="G63" s="82"/>
    </row>
    <row r="64" spans="1:7" x14ac:dyDescent="0.2">
      <c r="B64" s="46" t="s">
        <v>315</v>
      </c>
      <c r="C64" s="103">
        <f>C20*1.05</f>
        <v>1.5960000000000001</v>
      </c>
      <c r="D64" s="103">
        <f t="shared" ref="D64:F64" si="17">D20*1.05</f>
        <v>1.05</v>
      </c>
      <c r="E64" s="103">
        <f t="shared" si="17"/>
        <v>1.05</v>
      </c>
      <c r="F64" s="103">
        <f t="shared" si="17"/>
        <v>1.05</v>
      </c>
    </row>
  </sheetData>
  <sheetProtection algorithmName="SHA-512" hashValue="CO6TLldYLKO27t6y86D74YmOba2Mjt/Za7PIy6GkyIsE2zqDLM/YLbxZkNgoALo5k18GENRXBOjTgR+BkbOB5Q==" saltValue="hJ5uypyni/KLgRbpe82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140625" style="28" customWidth="1"/>
    <col min="2" max="6" width="16.140625" style="28"/>
    <col min="7" max="7" width="17.140625" style="28" customWidth="1"/>
    <col min="8" max="8" width="16.140625" style="28" customWidth="1"/>
    <col min="9" max="16384" width="16.140625" style="28"/>
  </cols>
  <sheetData>
    <row r="1" spans="1:6" ht="15.75" customHeight="1" x14ac:dyDescent="0.2">
      <c r="A1" s="42" t="s">
        <v>144</v>
      </c>
      <c r="B1" s="30"/>
      <c r="C1" s="30" t="s">
        <v>57</v>
      </c>
      <c r="D1" s="30" t="s">
        <v>59</v>
      </c>
      <c r="E1" s="30" t="s">
        <v>58</v>
      </c>
      <c r="F1" s="42" t="s">
        <v>60</v>
      </c>
    </row>
    <row r="2" spans="1:6" ht="15.75" customHeight="1" x14ac:dyDescent="0.2">
      <c r="A2" s="71" t="s">
        <v>147</v>
      </c>
      <c r="B2" s="71" t="s">
        <v>316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">
      <c r="A3" s="71"/>
      <c r="B3" s="71" t="s">
        <v>317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">
      <c r="A4" s="71" t="s">
        <v>159</v>
      </c>
      <c r="B4" s="71" t="s">
        <v>316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">
      <c r="A5" s="71"/>
      <c r="B5" s="71" t="s">
        <v>317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">
      <c r="A6" s="71" t="s">
        <v>160</v>
      </c>
      <c r="B6" s="71" t="s">
        <v>316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">
      <c r="A7" s="71"/>
      <c r="B7" s="71" t="s">
        <v>317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">
      <c r="A8" s="71" t="s">
        <v>161</v>
      </c>
      <c r="B8" s="71" t="s">
        <v>316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">
      <c r="A9" s="71"/>
      <c r="B9" s="71" t="s">
        <v>317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">
      <c r="A10" s="71" t="s">
        <v>168</v>
      </c>
      <c r="B10" s="71" t="s">
        <v>316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">
      <c r="A11" s="71"/>
      <c r="B11" s="71" t="s">
        <v>317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">
      <c r="A12" s="71" t="s">
        <v>172</v>
      </c>
      <c r="B12" s="71" t="s">
        <v>316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">
      <c r="A13" s="71"/>
      <c r="B13" s="71" t="s">
        <v>317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">
      <c r="A15" s="105" t="s">
        <v>234</v>
      </c>
    </row>
    <row r="16" spans="1:6" ht="15.75" customHeight="1" x14ac:dyDescent="0.2">
      <c r="A16" s="42" t="s">
        <v>144</v>
      </c>
      <c r="B16" s="30"/>
      <c r="C16" s="30" t="s">
        <v>57</v>
      </c>
      <c r="D16" s="30" t="s">
        <v>59</v>
      </c>
      <c r="E16" s="30" t="s">
        <v>58</v>
      </c>
      <c r="F16" s="42" t="s">
        <v>60</v>
      </c>
    </row>
    <row r="17" spans="1:6" ht="15.75" customHeight="1" x14ac:dyDescent="0.2">
      <c r="A17" s="71" t="s">
        <v>147</v>
      </c>
      <c r="B17" s="71" t="s">
        <v>316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">
      <c r="A18" s="71"/>
      <c r="B18" s="71" t="s">
        <v>317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">
      <c r="A19" s="71" t="s">
        <v>159</v>
      </c>
      <c r="B19" s="71" t="s">
        <v>316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">
      <c r="A20" s="71"/>
      <c r="B20" s="71" t="s">
        <v>317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">
      <c r="A21" s="71" t="s">
        <v>160</v>
      </c>
      <c r="B21" s="71" t="s">
        <v>316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">
      <c r="A22" s="71"/>
      <c r="B22" s="71" t="s">
        <v>317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">
      <c r="A23" s="71" t="s">
        <v>161</v>
      </c>
      <c r="B23" s="71" t="s">
        <v>316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">
      <c r="A24" s="71"/>
      <c r="B24" s="71" t="s">
        <v>317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">
      <c r="A25" s="71" t="s">
        <v>168</v>
      </c>
      <c r="B25" s="71" t="s">
        <v>316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">
      <c r="A26" s="71"/>
      <c r="B26" s="71" t="s">
        <v>317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">
      <c r="A27" s="71" t="s">
        <v>172</v>
      </c>
      <c r="B27" s="71" t="s">
        <v>316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">
      <c r="A28" s="71"/>
      <c r="B28" s="71" t="s">
        <v>317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">
      <c r="A30" s="105" t="s">
        <v>238</v>
      </c>
    </row>
    <row r="31" spans="1:6" ht="15.75" customHeight="1" x14ac:dyDescent="0.2">
      <c r="A31" s="42" t="s">
        <v>144</v>
      </c>
      <c r="B31" s="30"/>
      <c r="C31" s="30" t="s">
        <v>57</v>
      </c>
      <c r="D31" s="30" t="s">
        <v>59</v>
      </c>
      <c r="E31" s="30" t="s">
        <v>58</v>
      </c>
      <c r="F31" s="42" t="s">
        <v>60</v>
      </c>
    </row>
    <row r="32" spans="1:6" ht="15.75" customHeight="1" x14ac:dyDescent="0.2">
      <c r="A32" s="71" t="s">
        <v>147</v>
      </c>
      <c r="B32" s="71" t="s">
        <v>316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">
      <c r="A33" s="71"/>
      <c r="B33" s="71" t="s">
        <v>317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">
      <c r="A34" s="71" t="s">
        <v>159</v>
      </c>
      <c r="B34" s="71" t="s">
        <v>316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">
      <c r="A35" s="71"/>
      <c r="B35" s="71" t="s">
        <v>317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">
      <c r="A36" s="71" t="s">
        <v>160</v>
      </c>
      <c r="B36" s="71" t="s">
        <v>316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">
      <c r="A37" s="71"/>
      <c r="B37" s="71" t="s">
        <v>317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">
      <c r="A38" s="71" t="s">
        <v>161</v>
      </c>
      <c r="B38" s="71" t="s">
        <v>316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">
      <c r="A39" s="71"/>
      <c r="B39" s="71" t="s">
        <v>317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">
      <c r="A40" s="71" t="s">
        <v>168</v>
      </c>
      <c r="B40" s="71" t="s">
        <v>316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">
      <c r="A41" s="71"/>
      <c r="B41" s="71" t="s">
        <v>317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">
      <c r="A42" s="71" t="s">
        <v>172</v>
      </c>
      <c r="B42" s="71" t="s">
        <v>316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">
      <c r="A43" s="71"/>
      <c r="B43" s="71" t="s">
        <v>317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Bm/lXdrklClZnnipZsqlu79Q6brmjeYD/JhNZGV5P1uA2CEDdmOyzNOOJKcvWw05AE3oQF36f7D4q4jXfD5geQ==" saltValue="v2T9VN5AzzZsiGkc8IaL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85546875" defaultRowHeight="12.75" x14ac:dyDescent="0.2"/>
  <cols>
    <col min="1" max="1" width="22.5703125" style="28" customWidth="1"/>
    <col min="2" max="2" width="58.85546875" style="28" bestFit="1" customWidth="1"/>
    <col min="3" max="15" width="15" style="28" customWidth="1"/>
    <col min="16" max="16384" width="12.85546875" style="28"/>
  </cols>
  <sheetData>
    <row r="1" spans="1:15" ht="35.25" customHeight="1" x14ac:dyDescent="0.2">
      <c r="A1" s="30"/>
      <c r="B1" s="30"/>
      <c r="C1" s="81" t="s">
        <v>114</v>
      </c>
      <c r="D1" s="81" t="s">
        <v>101</v>
      </c>
      <c r="E1" s="81" t="s">
        <v>102</v>
      </c>
      <c r="F1" s="81" t="s">
        <v>103</v>
      </c>
      <c r="G1" s="81" t="s">
        <v>104</v>
      </c>
      <c r="H1" s="81" t="s">
        <v>74</v>
      </c>
      <c r="I1" s="81" t="s">
        <v>75</v>
      </c>
      <c r="J1" s="81" t="s">
        <v>76</v>
      </c>
      <c r="K1" s="81" t="s">
        <v>77</v>
      </c>
      <c r="L1" s="81" t="s">
        <v>122</v>
      </c>
      <c r="M1" s="81" t="s">
        <v>123</v>
      </c>
      <c r="N1" s="81" t="s">
        <v>124</v>
      </c>
      <c r="O1" s="81" t="s">
        <v>125</v>
      </c>
    </row>
    <row r="2" spans="1:15" x14ac:dyDescent="0.2">
      <c r="A2" s="30" t="s">
        <v>318</v>
      </c>
    </row>
    <row r="3" spans="1:15" x14ac:dyDescent="0.2">
      <c r="B3" s="46" t="s">
        <v>150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">
      <c r="B4" s="46" t="s">
        <v>155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">
      <c r="B5" s="46" t="s">
        <v>156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">
      <c r="B6" s="46" t="s">
        <v>157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">
      <c r="B7" s="46" t="s">
        <v>158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">
      <c r="B8" s="71" t="s">
        <v>159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">
      <c r="B9" s="71" t="s">
        <v>160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">
      <c r="B10" s="46" t="s">
        <v>161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">
      <c r="B11" s="71" t="s">
        <v>167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">
      <c r="B12" s="46" t="s">
        <v>168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2.95" customHeight="1" x14ac:dyDescent="0.2">
      <c r="B13" s="46" t="s">
        <v>171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">
      <c r="B14" s="46" t="s">
        <v>172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6" spans="1:15" x14ac:dyDescent="0.2">
      <c r="A16" s="30" t="s">
        <v>319</v>
      </c>
      <c r="B16" s="46"/>
    </row>
    <row r="17" spans="1:15" x14ac:dyDescent="0.2">
      <c r="B17" s="71" t="s">
        <v>152</v>
      </c>
      <c r="C17" s="103">
        <v>1</v>
      </c>
      <c r="D17" s="103">
        <v>1</v>
      </c>
      <c r="E17" s="103">
        <v>0.97599999999999998</v>
      </c>
      <c r="F17" s="103">
        <v>0.97599999999999998</v>
      </c>
      <c r="G17" s="103">
        <v>0.97599999999999998</v>
      </c>
      <c r="H17" s="103">
        <v>0.97599999999999998</v>
      </c>
      <c r="I17" s="103">
        <v>0.97599999999999998</v>
      </c>
      <c r="J17" s="103">
        <v>0.97599999999999998</v>
      </c>
      <c r="K17" s="103">
        <v>0.97599999999999998</v>
      </c>
      <c r="L17" s="103">
        <v>0.97599999999999998</v>
      </c>
      <c r="M17" s="103">
        <v>0.97599999999999998</v>
      </c>
      <c r="N17" s="103">
        <v>0.97599999999999998</v>
      </c>
      <c r="O17" s="103">
        <v>0.97599999999999998</v>
      </c>
    </row>
    <row r="18" spans="1:15" x14ac:dyDescent="0.2">
      <c r="B18" s="71" t="s">
        <v>153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">
      <c r="B19" s="71" t="s">
        <v>154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">
      <c r="B20" s="71" t="s">
        <v>162</v>
      </c>
      <c r="C20" s="103">
        <v>1</v>
      </c>
      <c r="D20" s="103">
        <v>1</v>
      </c>
      <c r="E20" s="103">
        <v>0.9</v>
      </c>
      <c r="F20" s="103">
        <v>0.9</v>
      </c>
      <c r="G20" s="103">
        <v>0.9</v>
      </c>
      <c r="H20" s="103">
        <v>0.9</v>
      </c>
      <c r="I20" s="103">
        <v>0.9</v>
      </c>
      <c r="J20" s="103">
        <v>0.9</v>
      </c>
      <c r="K20" s="103">
        <v>0.9</v>
      </c>
      <c r="L20" s="103">
        <v>0.9</v>
      </c>
      <c r="M20" s="103">
        <v>0.9</v>
      </c>
      <c r="N20" s="103">
        <v>0.9</v>
      </c>
      <c r="O20" s="103">
        <v>0.9</v>
      </c>
    </row>
    <row r="22" spans="1:15" s="105" customFormat="1" x14ac:dyDescent="0.2">
      <c r="A22" s="105" t="s">
        <v>234</v>
      </c>
    </row>
    <row r="23" spans="1:15" ht="25.5" x14ac:dyDescent="0.2">
      <c r="A23" s="30"/>
      <c r="B23" s="30"/>
      <c r="C23" s="81" t="s">
        <v>114</v>
      </c>
      <c r="D23" s="81" t="s">
        <v>101</v>
      </c>
      <c r="E23" s="81" t="s">
        <v>102</v>
      </c>
      <c r="F23" s="81" t="s">
        <v>103</v>
      </c>
      <c r="G23" s="81" t="s">
        <v>104</v>
      </c>
      <c r="H23" s="81" t="s">
        <v>74</v>
      </c>
      <c r="I23" s="81" t="s">
        <v>75</v>
      </c>
      <c r="J23" s="81" t="s">
        <v>76</v>
      </c>
      <c r="K23" s="81" t="s">
        <v>77</v>
      </c>
      <c r="L23" s="81" t="s">
        <v>122</v>
      </c>
      <c r="M23" s="81" t="s">
        <v>123</v>
      </c>
      <c r="N23" s="81" t="s">
        <v>124</v>
      </c>
      <c r="O23" s="81" t="s">
        <v>125</v>
      </c>
    </row>
    <row r="24" spans="1:15" x14ac:dyDescent="0.2">
      <c r="A24" s="30" t="s">
        <v>320</v>
      </c>
    </row>
    <row r="25" spans="1:15" x14ac:dyDescent="0.2">
      <c r="B25" s="46" t="s">
        <v>150</v>
      </c>
      <c r="C25" s="103">
        <f>C3*0.9</f>
        <v>0.47700000000000004</v>
      </c>
      <c r="D25" s="103">
        <f t="shared" ref="D25:O25" si="0">D3*0.9</f>
        <v>0.47700000000000004</v>
      </c>
      <c r="E25" s="103">
        <f t="shared" si="0"/>
        <v>0.9</v>
      </c>
      <c r="F25" s="103">
        <f t="shared" si="0"/>
        <v>0.9</v>
      </c>
      <c r="G25" s="103">
        <f t="shared" si="0"/>
        <v>0.9</v>
      </c>
      <c r="H25" s="103">
        <f t="shared" si="0"/>
        <v>0.9</v>
      </c>
      <c r="I25" s="103">
        <f t="shared" si="0"/>
        <v>0.9</v>
      </c>
      <c r="J25" s="103">
        <f t="shared" si="0"/>
        <v>0.9</v>
      </c>
      <c r="K25" s="103">
        <f t="shared" si="0"/>
        <v>0.9</v>
      </c>
      <c r="L25" s="103">
        <f t="shared" si="0"/>
        <v>0.9</v>
      </c>
      <c r="M25" s="103">
        <f t="shared" si="0"/>
        <v>0.9</v>
      </c>
      <c r="N25" s="103">
        <f t="shared" si="0"/>
        <v>0.9</v>
      </c>
      <c r="O25" s="103">
        <f t="shared" si="0"/>
        <v>0.9</v>
      </c>
    </row>
    <row r="26" spans="1:15" x14ac:dyDescent="0.2">
      <c r="B26" s="46" t="s">
        <v>155</v>
      </c>
      <c r="C26" s="103">
        <f t="shared" ref="C26:O26" si="1">C4*0.9</f>
        <v>0.9</v>
      </c>
      <c r="D26" s="103">
        <f t="shared" si="1"/>
        <v>0.9</v>
      </c>
      <c r="E26" s="103">
        <f t="shared" si="1"/>
        <v>0.9</v>
      </c>
      <c r="F26" s="103">
        <f t="shared" si="1"/>
        <v>0.9</v>
      </c>
      <c r="G26" s="103">
        <f t="shared" si="1"/>
        <v>0.9</v>
      </c>
      <c r="H26" s="103">
        <f t="shared" si="1"/>
        <v>0.65700000000000003</v>
      </c>
      <c r="I26" s="103">
        <f t="shared" si="1"/>
        <v>0.65700000000000003</v>
      </c>
      <c r="J26" s="103">
        <f t="shared" si="1"/>
        <v>0.65700000000000003</v>
      </c>
      <c r="K26" s="103">
        <f t="shared" si="1"/>
        <v>0.65700000000000003</v>
      </c>
      <c r="L26" s="103">
        <f t="shared" si="1"/>
        <v>0.9</v>
      </c>
      <c r="M26" s="103">
        <f t="shared" si="1"/>
        <v>0.9</v>
      </c>
      <c r="N26" s="103">
        <f t="shared" si="1"/>
        <v>0.9</v>
      </c>
      <c r="O26" s="103">
        <f t="shared" si="1"/>
        <v>0.9</v>
      </c>
    </row>
    <row r="27" spans="1:15" x14ac:dyDescent="0.2">
      <c r="B27" s="46" t="s">
        <v>156</v>
      </c>
      <c r="C27" s="103">
        <f t="shared" ref="C27:O27" si="2">C5*0.9</f>
        <v>0.9</v>
      </c>
      <c r="D27" s="103">
        <f t="shared" si="2"/>
        <v>0.9</v>
      </c>
      <c r="E27" s="103">
        <f t="shared" si="2"/>
        <v>0.9</v>
      </c>
      <c r="F27" s="103">
        <f t="shared" si="2"/>
        <v>0.9</v>
      </c>
      <c r="G27" s="103">
        <f t="shared" si="2"/>
        <v>0.9</v>
      </c>
      <c r="H27" s="103">
        <f t="shared" si="2"/>
        <v>0.65700000000000003</v>
      </c>
      <c r="I27" s="103">
        <f t="shared" si="2"/>
        <v>0.65700000000000003</v>
      </c>
      <c r="J27" s="103">
        <f t="shared" si="2"/>
        <v>0.65700000000000003</v>
      </c>
      <c r="K27" s="103">
        <f t="shared" si="2"/>
        <v>0.65700000000000003</v>
      </c>
      <c r="L27" s="103">
        <f t="shared" si="2"/>
        <v>0.9</v>
      </c>
      <c r="M27" s="103">
        <f t="shared" si="2"/>
        <v>0.9</v>
      </c>
      <c r="N27" s="103">
        <f t="shared" si="2"/>
        <v>0.9</v>
      </c>
      <c r="O27" s="103">
        <f t="shared" si="2"/>
        <v>0.9</v>
      </c>
    </row>
    <row r="28" spans="1:15" x14ac:dyDescent="0.2">
      <c r="B28" s="46" t="s">
        <v>157</v>
      </c>
      <c r="C28" s="103">
        <f t="shared" ref="C28:O28" si="3">C6*0.9</f>
        <v>0.9</v>
      </c>
      <c r="D28" s="103">
        <f t="shared" si="3"/>
        <v>0.9</v>
      </c>
      <c r="E28" s="103">
        <f t="shared" si="3"/>
        <v>0.9</v>
      </c>
      <c r="F28" s="103">
        <f t="shared" si="3"/>
        <v>0.9</v>
      </c>
      <c r="G28" s="103">
        <f t="shared" si="3"/>
        <v>0.9</v>
      </c>
      <c r="H28" s="103">
        <f t="shared" si="3"/>
        <v>0.65700000000000003</v>
      </c>
      <c r="I28" s="103">
        <f t="shared" si="3"/>
        <v>0.65700000000000003</v>
      </c>
      <c r="J28" s="103">
        <f t="shared" si="3"/>
        <v>0.65700000000000003</v>
      </c>
      <c r="K28" s="103">
        <f t="shared" si="3"/>
        <v>0.65700000000000003</v>
      </c>
      <c r="L28" s="103">
        <f t="shared" si="3"/>
        <v>0.9</v>
      </c>
      <c r="M28" s="103">
        <f t="shared" si="3"/>
        <v>0.9</v>
      </c>
      <c r="N28" s="103">
        <f t="shared" si="3"/>
        <v>0.9</v>
      </c>
      <c r="O28" s="103">
        <f t="shared" si="3"/>
        <v>0.9</v>
      </c>
    </row>
    <row r="29" spans="1:15" x14ac:dyDescent="0.2">
      <c r="B29" s="46" t="s">
        <v>158</v>
      </c>
      <c r="C29" s="103">
        <f t="shared" ref="C29:O29" si="4">C7*0.9</f>
        <v>0.9</v>
      </c>
      <c r="D29" s="103">
        <f t="shared" si="4"/>
        <v>0.9</v>
      </c>
      <c r="E29" s="103">
        <f t="shared" si="4"/>
        <v>0.9</v>
      </c>
      <c r="F29" s="103">
        <f t="shared" si="4"/>
        <v>0.9</v>
      </c>
      <c r="G29" s="103">
        <f t="shared" si="4"/>
        <v>0.9</v>
      </c>
      <c r="H29" s="103">
        <f t="shared" si="4"/>
        <v>0.65700000000000003</v>
      </c>
      <c r="I29" s="103">
        <f t="shared" si="4"/>
        <v>0.65700000000000003</v>
      </c>
      <c r="J29" s="103">
        <f t="shared" si="4"/>
        <v>0.65700000000000003</v>
      </c>
      <c r="K29" s="103">
        <f t="shared" si="4"/>
        <v>0.65700000000000003</v>
      </c>
      <c r="L29" s="103">
        <f t="shared" si="4"/>
        <v>0.9</v>
      </c>
      <c r="M29" s="103">
        <f t="shared" si="4"/>
        <v>0.9</v>
      </c>
      <c r="N29" s="103">
        <f t="shared" si="4"/>
        <v>0.9</v>
      </c>
      <c r="O29" s="103">
        <f t="shared" si="4"/>
        <v>0.9</v>
      </c>
    </row>
    <row r="30" spans="1:15" x14ac:dyDescent="0.2">
      <c r="B30" s="71" t="s">
        <v>159</v>
      </c>
      <c r="C30" s="103">
        <f t="shared" ref="C30:O30" si="5">C8*0.9</f>
        <v>0.9</v>
      </c>
      <c r="D30" s="103">
        <f t="shared" si="5"/>
        <v>0.9</v>
      </c>
      <c r="E30" s="103">
        <f t="shared" si="5"/>
        <v>0.9</v>
      </c>
      <c r="F30" s="103">
        <f t="shared" si="5"/>
        <v>0.9</v>
      </c>
      <c r="G30" s="103">
        <f t="shared" si="5"/>
        <v>0.9</v>
      </c>
      <c r="H30" s="103">
        <f t="shared" si="5"/>
        <v>0.9</v>
      </c>
      <c r="I30" s="103">
        <f t="shared" si="5"/>
        <v>0.9</v>
      </c>
      <c r="J30" s="103">
        <f t="shared" si="5"/>
        <v>0.9</v>
      </c>
      <c r="K30" s="103">
        <f t="shared" si="5"/>
        <v>0.9</v>
      </c>
      <c r="L30" s="103">
        <f t="shared" si="5"/>
        <v>0.29700000000000004</v>
      </c>
      <c r="M30" s="103">
        <f t="shared" si="5"/>
        <v>0.29700000000000004</v>
      </c>
      <c r="N30" s="103">
        <f t="shared" si="5"/>
        <v>0.29700000000000004</v>
      </c>
      <c r="O30" s="103">
        <f t="shared" si="5"/>
        <v>0.29700000000000004</v>
      </c>
    </row>
    <row r="31" spans="1:15" x14ac:dyDescent="0.2">
      <c r="B31" s="71" t="s">
        <v>160</v>
      </c>
      <c r="C31" s="103">
        <f t="shared" ref="C31:O31" si="6">C9*0.9</f>
        <v>0.9</v>
      </c>
      <c r="D31" s="103">
        <f t="shared" si="6"/>
        <v>0.9</v>
      </c>
      <c r="E31" s="103">
        <f t="shared" si="6"/>
        <v>0.9</v>
      </c>
      <c r="F31" s="103">
        <f t="shared" si="6"/>
        <v>0.9</v>
      </c>
      <c r="G31" s="103">
        <f t="shared" si="6"/>
        <v>0.9</v>
      </c>
      <c r="H31" s="103">
        <f t="shared" si="6"/>
        <v>0.9</v>
      </c>
      <c r="I31" s="103">
        <f t="shared" si="6"/>
        <v>0.9</v>
      </c>
      <c r="J31" s="103">
        <f t="shared" si="6"/>
        <v>0.9</v>
      </c>
      <c r="K31" s="103">
        <f t="shared" si="6"/>
        <v>0.9</v>
      </c>
      <c r="L31" s="103">
        <f t="shared" si="6"/>
        <v>0.29700000000000004</v>
      </c>
      <c r="M31" s="103">
        <f t="shared" si="6"/>
        <v>0.29700000000000004</v>
      </c>
      <c r="N31" s="103">
        <f t="shared" si="6"/>
        <v>0.29700000000000004</v>
      </c>
      <c r="O31" s="103">
        <f t="shared" si="6"/>
        <v>0.29700000000000004</v>
      </c>
    </row>
    <row r="32" spans="1:15" x14ac:dyDescent="0.2">
      <c r="B32" s="46" t="s">
        <v>161</v>
      </c>
      <c r="C32" s="103">
        <f t="shared" ref="C32:O32" si="7">C10*0.9</f>
        <v>0.9</v>
      </c>
      <c r="D32" s="103">
        <f t="shared" si="7"/>
        <v>0.9</v>
      </c>
      <c r="E32" s="103">
        <f t="shared" si="7"/>
        <v>0.9</v>
      </c>
      <c r="F32" s="103">
        <f t="shared" si="7"/>
        <v>0.9</v>
      </c>
      <c r="G32" s="103">
        <f t="shared" si="7"/>
        <v>0.9</v>
      </c>
      <c r="H32" s="103">
        <f t="shared" si="7"/>
        <v>0.9</v>
      </c>
      <c r="I32" s="103">
        <f t="shared" si="7"/>
        <v>0.9</v>
      </c>
      <c r="J32" s="103">
        <f t="shared" si="7"/>
        <v>0.9</v>
      </c>
      <c r="K32" s="103">
        <f t="shared" si="7"/>
        <v>0.9</v>
      </c>
      <c r="L32" s="103">
        <f t="shared" si="7"/>
        <v>0.747</v>
      </c>
      <c r="M32" s="103">
        <f t="shared" si="7"/>
        <v>0.747</v>
      </c>
      <c r="N32" s="103">
        <f t="shared" si="7"/>
        <v>0.747</v>
      </c>
      <c r="O32" s="103">
        <f t="shared" si="7"/>
        <v>0.747</v>
      </c>
    </row>
    <row r="33" spans="1:15" x14ac:dyDescent="0.2">
      <c r="B33" s="71" t="s">
        <v>167</v>
      </c>
      <c r="C33" s="103">
        <f t="shared" ref="C33:O33" si="8">C11*0.9</f>
        <v>0.9</v>
      </c>
      <c r="D33" s="103">
        <f t="shared" si="8"/>
        <v>0.9</v>
      </c>
      <c r="E33" s="103">
        <f t="shared" si="8"/>
        <v>0.621</v>
      </c>
      <c r="F33" s="103">
        <f t="shared" si="8"/>
        <v>0.621</v>
      </c>
      <c r="G33" s="103">
        <f t="shared" si="8"/>
        <v>0.9</v>
      </c>
      <c r="H33" s="103">
        <f t="shared" si="8"/>
        <v>0.9</v>
      </c>
      <c r="I33" s="103">
        <f t="shared" si="8"/>
        <v>0.9</v>
      </c>
      <c r="J33" s="103">
        <f t="shared" si="8"/>
        <v>0.9</v>
      </c>
      <c r="K33" s="103">
        <f t="shared" si="8"/>
        <v>0.9</v>
      </c>
      <c r="L33" s="103">
        <f t="shared" si="8"/>
        <v>0.9</v>
      </c>
      <c r="M33" s="103">
        <f t="shared" si="8"/>
        <v>0.9</v>
      </c>
      <c r="N33" s="103">
        <f t="shared" si="8"/>
        <v>0.9</v>
      </c>
      <c r="O33" s="103">
        <f t="shared" si="8"/>
        <v>0.9</v>
      </c>
    </row>
    <row r="34" spans="1:15" x14ac:dyDescent="0.2">
      <c r="B34" s="46" t="s">
        <v>168</v>
      </c>
      <c r="C34" s="103">
        <f t="shared" ref="C34:O34" si="9">C12*0.9</f>
        <v>0.747</v>
      </c>
      <c r="D34" s="103">
        <f t="shared" si="9"/>
        <v>0.747</v>
      </c>
      <c r="E34" s="103">
        <f t="shared" si="9"/>
        <v>0.747</v>
      </c>
      <c r="F34" s="103">
        <f t="shared" si="9"/>
        <v>0.747</v>
      </c>
      <c r="G34" s="103">
        <f t="shared" si="9"/>
        <v>0.747</v>
      </c>
      <c r="H34" s="103">
        <f t="shared" si="9"/>
        <v>0.747</v>
      </c>
      <c r="I34" s="103">
        <f t="shared" si="9"/>
        <v>0.747</v>
      </c>
      <c r="J34" s="103">
        <f t="shared" si="9"/>
        <v>0.747</v>
      </c>
      <c r="K34" s="103">
        <f t="shared" si="9"/>
        <v>0.747</v>
      </c>
      <c r="L34" s="103">
        <f t="shared" si="9"/>
        <v>0.747</v>
      </c>
      <c r="M34" s="103">
        <f t="shared" si="9"/>
        <v>0.747</v>
      </c>
      <c r="N34" s="103">
        <f t="shared" si="9"/>
        <v>0.747</v>
      </c>
      <c r="O34" s="103">
        <f t="shared" si="9"/>
        <v>0.747</v>
      </c>
    </row>
    <row r="35" spans="1:15" x14ac:dyDescent="0.2">
      <c r="B35" s="46" t="s">
        <v>171</v>
      </c>
      <c r="C35" s="103">
        <f t="shared" ref="C35:O35" si="10">C13*0.9</f>
        <v>0.9</v>
      </c>
      <c r="D35" s="103">
        <f t="shared" si="10"/>
        <v>0.9</v>
      </c>
      <c r="E35" s="103">
        <f t="shared" si="10"/>
        <v>0.621</v>
      </c>
      <c r="F35" s="103">
        <f t="shared" si="10"/>
        <v>0.621</v>
      </c>
      <c r="G35" s="103">
        <f t="shared" si="10"/>
        <v>0.621</v>
      </c>
      <c r="H35" s="103">
        <f t="shared" si="10"/>
        <v>0.9</v>
      </c>
      <c r="I35" s="103">
        <f t="shared" si="10"/>
        <v>0.9</v>
      </c>
      <c r="J35" s="103">
        <f t="shared" si="10"/>
        <v>0.9</v>
      </c>
      <c r="K35" s="103">
        <f t="shared" si="10"/>
        <v>0.9</v>
      </c>
      <c r="L35" s="103">
        <f t="shared" si="10"/>
        <v>0.9</v>
      </c>
      <c r="M35" s="103">
        <f t="shared" si="10"/>
        <v>0.9</v>
      </c>
      <c r="N35" s="103">
        <f t="shared" si="10"/>
        <v>0.9</v>
      </c>
      <c r="O35" s="103">
        <f t="shared" si="10"/>
        <v>0.9</v>
      </c>
    </row>
    <row r="36" spans="1:15" x14ac:dyDescent="0.2">
      <c r="B36" s="46" t="s">
        <v>172</v>
      </c>
      <c r="C36" s="103">
        <f t="shared" ref="C36:O36" si="11">C14*0.9</f>
        <v>0.9</v>
      </c>
      <c r="D36" s="103">
        <f t="shared" si="11"/>
        <v>0.9</v>
      </c>
      <c r="E36" s="103">
        <f t="shared" si="11"/>
        <v>0.9</v>
      </c>
      <c r="F36" s="103">
        <f t="shared" si="11"/>
        <v>0.9</v>
      </c>
      <c r="G36" s="103">
        <f t="shared" si="11"/>
        <v>0.9</v>
      </c>
      <c r="H36" s="103">
        <f t="shared" si="11"/>
        <v>0.9</v>
      </c>
      <c r="I36" s="103">
        <f t="shared" si="11"/>
        <v>0.9</v>
      </c>
      <c r="J36" s="103">
        <f t="shared" si="11"/>
        <v>0.9</v>
      </c>
      <c r="K36" s="103">
        <f t="shared" si="11"/>
        <v>0.9</v>
      </c>
      <c r="L36" s="103">
        <f t="shared" si="11"/>
        <v>0.29700000000000004</v>
      </c>
      <c r="M36" s="103">
        <f t="shared" si="11"/>
        <v>0.29700000000000004</v>
      </c>
      <c r="N36" s="103">
        <f t="shared" si="11"/>
        <v>0.29700000000000004</v>
      </c>
      <c r="O36" s="103">
        <f t="shared" si="11"/>
        <v>0.29700000000000004</v>
      </c>
    </row>
    <row r="38" spans="1:15" x14ac:dyDescent="0.2">
      <c r="A38" s="30" t="s">
        <v>322</v>
      </c>
      <c r="B38" s="46"/>
    </row>
    <row r="39" spans="1:15" x14ac:dyDescent="0.2">
      <c r="B39" s="71" t="s">
        <v>152</v>
      </c>
      <c r="C39" s="103">
        <f>C17*0.9</f>
        <v>0.9</v>
      </c>
      <c r="D39" s="103">
        <f t="shared" ref="D39:O39" si="12">D17*0.9</f>
        <v>0.9</v>
      </c>
      <c r="E39" s="103">
        <f t="shared" si="12"/>
        <v>0.87839999999999996</v>
      </c>
      <c r="F39" s="103">
        <f t="shared" si="12"/>
        <v>0.87839999999999996</v>
      </c>
      <c r="G39" s="103">
        <f t="shared" si="12"/>
        <v>0.87839999999999996</v>
      </c>
      <c r="H39" s="103">
        <f t="shared" si="12"/>
        <v>0.87839999999999996</v>
      </c>
      <c r="I39" s="103">
        <f t="shared" si="12"/>
        <v>0.87839999999999996</v>
      </c>
      <c r="J39" s="103">
        <f t="shared" si="12"/>
        <v>0.87839999999999996</v>
      </c>
      <c r="K39" s="103">
        <f t="shared" si="12"/>
        <v>0.87839999999999996</v>
      </c>
      <c r="L39" s="103">
        <f t="shared" si="12"/>
        <v>0.87839999999999996</v>
      </c>
      <c r="M39" s="103">
        <f t="shared" si="12"/>
        <v>0.87839999999999996</v>
      </c>
      <c r="N39" s="103">
        <f t="shared" si="12"/>
        <v>0.87839999999999996</v>
      </c>
      <c r="O39" s="103">
        <f t="shared" si="12"/>
        <v>0.87839999999999996</v>
      </c>
    </row>
    <row r="40" spans="1:15" x14ac:dyDescent="0.2">
      <c r="B40" s="71" t="s">
        <v>153</v>
      </c>
      <c r="C40" s="103">
        <f t="shared" ref="C40:O40" si="13">C18*0.9</f>
        <v>0.9</v>
      </c>
      <c r="D40" s="103">
        <f t="shared" si="13"/>
        <v>0.9</v>
      </c>
      <c r="E40" s="103">
        <f t="shared" si="13"/>
        <v>0.87839999999999996</v>
      </c>
      <c r="F40" s="103">
        <f t="shared" si="13"/>
        <v>0.87839999999999996</v>
      </c>
      <c r="G40" s="103">
        <f t="shared" si="13"/>
        <v>0.87839999999999996</v>
      </c>
      <c r="H40" s="103">
        <f t="shared" si="13"/>
        <v>0.87839999999999996</v>
      </c>
      <c r="I40" s="103">
        <f t="shared" si="13"/>
        <v>0.87839999999999996</v>
      </c>
      <c r="J40" s="103">
        <f t="shared" si="13"/>
        <v>0.87839999999999996</v>
      </c>
      <c r="K40" s="103">
        <f t="shared" si="13"/>
        <v>0.87839999999999996</v>
      </c>
      <c r="L40" s="103">
        <f t="shared" si="13"/>
        <v>0.87839999999999996</v>
      </c>
      <c r="M40" s="103">
        <f t="shared" si="13"/>
        <v>0.87839999999999996</v>
      </c>
      <c r="N40" s="103">
        <f t="shared" si="13"/>
        <v>0.87839999999999996</v>
      </c>
      <c r="O40" s="103">
        <f t="shared" si="13"/>
        <v>0.87839999999999996</v>
      </c>
    </row>
    <row r="41" spans="1:15" x14ac:dyDescent="0.2">
      <c r="B41" s="71" t="s">
        <v>154</v>
      </c>
      <c r="C41" s="103">
        <f t="shared" ref="C41:O41" si="14">C19*0.9</f>
        <v>0.9</v>
      </c>
      <c r="D41" s="103">
        <f t="shared" si="14"/>
        <v>0.9</v>
      </c>
      <c r="E41" s="103">
        <f t="shared" si="14"/>
        <v>0.87839999999999996</v>
      </c>
      <c r="F41" s="103">
        <f t="shared" si="14"/>
        <v>0.87839999999999996</v>
      </c>
      <c r="G41" s="103">
        <f t="shared" si="14"/>
        <v>0.87839999999999996</v>
      </c>
      <c r="H41" s="103">
        <f t="shared" si="14"/>
        <v>0.87839999999999996</v>
      </c>
      <c r="I41" s="103">
        <f t="shared" si="14"/>
        <v>0.87839999999999996</v>
      </c>
      <c r="J41" s="103">
        <f t="shared" si="14"/>
        <v>0.87839999999999996</v>
      </c>
      <c r="K41" s="103">
        <f t="shared" si="14"/>
        <v>0.87839999999999996</v>
      </c>
      <c r="L41" s="103">
        <f t="shared" si="14"/>
        <v>0.87839999999999996</v>
      </c>
      <c r="M41" s="103">
        <f t="shared" si="14"/>
        <v>0.87839999999999996</v>
      </c>
      <c r="N41" s="103">
        <f t="shared" si="14"/>
        <v>0.87839999999999996</v>
      </c>
      <c r="O41" s="103">
        <f t="shared" si="14"/>
        <v>0.87839999999999996</v>
      </c>
    </row>
    <row r="42" spans="1:15" x14ac:dyDescent="0.2">
      <c r="B42" s="71" t="s">
        <v>162</v>
      </c>
      <c r="C42" s="103">
        <f t="shared" ref="C42:O42" si="15">C20*0.9</f>
        <v>0.9</v>
      </c>
      <c r="D42" s="103">
        <f t="shared" si="15"/>
        <v>0.9</v>
      </c>
      <c r="E42" s="103">
        <f t="shared" si="15"/>
        <v>0.81</v>
      </c>
      <c r="F42" s="103">
        <f t="shared" si="15"/>
        <v>0.81</v>
      </c>
      <c r="G42" s="103">
        <f t="shared" si="15"/>
        <v>0.81</v>
      </c>
      <c r="H42" s="103">
        <f t="shared" si="15"/>
        <v>0.81</v>
      </c>
      <c r="I42" s="103">
        <f t="shared" si="15"/>
        <v>0.81</v>
      </c>
      <c r="J42" s="103">
        <f t="shared" si="15"/>
        <v>0.81</v>
      </c>
      <c r="K42" s="103">
        <f t="shared" si="15"/>
        <v>0.81</v>
      </c>
      <c r="L42" s="103">
        <f t="shared" si="15"/>
        <v>0.81</v>
      </c>
      <c r="M42" s="103">
        <f t="shared" si="15"/>
        <v>0.81</v>
      </c>
      <c r="N42" s="103">
        <f t="shared" si="15"/>
        <v>0.81</v>
      </c>
      <c r="O42" s="103">
        <f t="shared" si="15"/>
        <v>0.81</v>
      </c>
    </row>
    <row r="44" spans="1:15" s="105" customFormat="1" x14ac:dyDescent="0.2">
      <c r="A44" s="105" t="s">
        <v>17</v>
      </c>
    </row>
    <row r="45" spans="1:15" ht="25.5" x14ac:dyDescent="0.2">
      <c r="A45" s="30"/>
      <c r="B45" s="30"/>
      <c r="C45" s="81" t="s">
        <v>114</v>
      </c>
      <c r="D45" s="81" t="s">
        <v>101</v>
      </c>
      <c r="E45" s="81" t="s">
        <v>102</v>
      </c>
      <c r="F45" s="81" t="s">
        <v>103</v>
      </c>
      <c r="G45" s="81" t="s">
        <v>104</v>
      </c>
      <c r="H45" s="81" t="s">
        <v>74</v>
      </c>
      <c r="I45" s="81" t="s">
        <v>75</v>
      </c>
      <c r="J45" s="81" t="s">
        <v>76</v>
      </c>
      <c r="K45" s="81" t="s">
        <v>77</v>
      </c>
      <c r="L45" s="81" t="s">
        <v>122</v>
      </c>
      <c r="M45" s="81" t="s">
        <v>123</v>
      </c>
      <c r="N45" s="81" t="s">
        <v>124</v>
      </c>
      <c r="O45" s="81" t="s">
        <v>125</v>
      </c>
    </row>
    <row r="46" spans="1:15" x14ac:dyDescent="0.2">
      <c r="A46" s="30" t="s">
        <v>321</v>
      </c>
    </row>
    <row r="47" spans="1:15" x14ac:dyDescent="0.2">
      <c r="B47" s="46" t="s">
        <v>150</v>
      </c>
      <c r="C47" s="103">
        <f>C3*1.05</f>
        <v>0.55650000000000011</v>
      </c>
      <c r="D47" s="103">
        <f t="shared" ref="D47:O47" si="16">D3*1.05</f>
        <v>0.55650000000000011</v>
      </c>
      <c r="E47" s="103">
        <f t="shared" si="16"/>
        <v>1.05</v>
      </c>
      <c r="F47" s="103">
        <f t="shared" si="16"/>
        <v>1.05</v>
      </c>
      <c r="G47" s="103">
        <f t="shared" si="16"/>
        <v>1.05</v>
      </c>
      <c r="H47" s="103">
        <f t="shared" si="16"/>
        <v>1.05</v>
      </c>
      <c r="I47" s="103">
        <f t="shared" si="16"/>
        <v>1.05</v>
      </c>
      <c r="J47" s="103">
        <f t="shared" si="16"/>
        <v>1.05</v>
      </c>
      <c r="K47" s="103">
        <f t="shared" si="16"/>
        <v>1.05</v>
      </c>
      <c r="L47" s="103">
        <f t="shared" si="16"/>
        <v>1.05</v>
      </c>
      <c r="M47" s="103">
        <f t="shared" si="16"/>
        <v>1.05</v>
      </c>
      <c r="N47" s="103">
        <f t="shared" si="16"/>
        <v>1.05</v>
      </c>
      <c r="O47" s="103">
        <f t="shared" si="16"/>
        <v>1.05</v>
      </c>
    </row>
    <row r="48" spans="1:15" x14ac:dyDescent="0.2">
      <c r="B48" s="46" t="s">
        <v>155</v>
      </c>
      <c r="C48" s="103">
        <f t="shared" ref="C48:O48" si="17">C4*1.05</f>
        <v>1.05</v>
      </c>
      <c r="D48" s="103">
        <f t="shared" si="17"/>
        <v>1.05</v>
      </c>
      <c r="E48" s="103">
        <f t="shared" si="17"/>
        <v>1.05</v>
      </c>
      <c r="F48" s="103">
        <f t="shared" si="17"/>
        <v>1.05</v>
      </c>
      <c r="G48" s="103">
        <f t="shared" si="17"/>
        <v>1.05</v>
      </c>
      <c r="H48" s="103">
        <f t="shared" si="17"/>
        <v>0.76649999999999996</v>
      </c>
      <c r="I48" s="103">
        <f t="shared" si="17"/>
        <v>0.76649999999999996</v>
      </c>
      <c r="J48" s="103">
        <f t="shared" si="17"/>
        <v>0.76649999999999996</v>
      </c>
      <c r="K48" s="103">
        <f t="shared" si="17"/>
        <v>0.76649999999999996</v>
      </c>
      <c r="L48" s="103">
        <f t="shared" si="17"/>
        <v>1.05</v>
      </c>
      <c r="M48" s="103">
        <f t="shared" si="17"/>
        <v>1.05</v>
      </c>
      <c r="N48" s="103">
        <f t="shared" si="17"/>
        <v>1.05</v>
      </c>
      <c r="O48" s="103">
        <f t="shared" si="17"/>
        <v>1.05</v>
      </c>
    </row>
    <row r="49" spans="1:15" x14ac:dyDescent="0.2">
      <c r="B49" s="46" t="s">
        <v>156</v>
      </c>
      <c r="C49" s="103">
        <f t="shared" ref="C49:O49" si="18">C5*1.05</f>
        <v>1.05</v>
      </c>
      <c r="D49" s="103">
        <f t="shared" si="18"/>
        <v>1.05</v>
      </c>
      <c r="E49" s="103">
        <f t="shared" si="18"/>
        <v>1.05</v>
      </c>
      <c r="F49" s="103">
        <f t="shared" si="18"/>
        <v>1.05</v>
      </c>
      <c r="G49" s="103">
        <f t="shared" si="18"/>
        <v>1.05</v>
      </c>
      <c r="H49" s="103">
        <f t="shared" si="18"/>
        <v>0.76649999999999996</v>
      </c>
      <c r="I49" s="103">
        <f t="shared" si="18"/>
        <v>0.76649999999999996</v>
      </c>
      <c r="J49" s="103">
        <f t="shared" si="18"/>
        <v>0.76649999999999996</v>
      </c>
      <c r="K49" s="103">
        <f t="shared" si="18"/>
        <v>0.76649999999999996</v>
      </c>
      <c r="L49" s="103">
        <f t="shared" si="18"/>
        <v>1.05</v>
      </c>
      <c r="M49" s="103">
        <f t="shared" si="18"/>
        <v>1.05</v>
      </c>
      <c r="N49" s="103">
        <f t="shared" si="18"/>
        <v>1.05</v>
      </c>
      <c r="O49" s="103">
        <f t="shared" si="18"/>
        <v>1.05</v>
      </c>
    </row>
    <row r="50" spans="1:15" x14ac:dyDescent="0.2">
      <c r="B50" s="46" t="s">
        <v>157</v>
      </c>
      <c r="C50" s="103">
        <f t="shared" ref="C50:O50" si="19">C6*1.05</f>
        <v>1.05</v>
      </c>
      <c r="D50" s="103">
        <f t="shared" si="19"/>
        <v>1.05</v>
      </c>
      <c r="E50" s="103">
        <f t="shared" si="19"/>
        <v>1.05</v>
      </c>
      <c r="F50" s="103">
        <f t="shared" si="19"/>
        <v>1.05</v>
      </c>
      <c r="G50" s="103">
        <f t="shared" si="19"/>
        <v>1.05</v>
      </c>
      <c r="H50" s="103">
        <f t="shared" si="19"/>
        <v>0.76649999999999996</v>
      </c>
      <c r="I50" s="103">
        <f t="shared" si="19"/>
        <v>0.76649999999999996</v>
      </c>
      <c r="J50" s="103">
        <f t="shared" si="19"/>
        <v>0.76649999999999996</v>
      </c>
      <c r="K50" s="103">
        <f t="shared" si="19"/>
        <v>0.76649999999999996</v>
      </c>
      <c r="L50" s="103">
        <f t="shared" si="19"/>
        <v>1.05</v>
      </c>
      <c r="M50" s="103">
        <f t="shared" si="19"/>
        <v>1.05</v>
      </c>
      <c r="N50" s="103">
        <f t="shared" si="19"/>
        <v>1.05</v>
      </c>
      <c r="O50" s="103">
        <f t="shared" si="19"/>
        <v>1.05</v>
      </c>
    </row>
    <row r="51" spans="1:15" x14ac:dyDescent="0.2">
      <c r="B51" s="46" t="s">
        <v>158</v>
      </c>
      <c r="C51" s="103">
        <f t="shared" ref="C51:O51" si="20">C7*1.05</f>
        <v>1.05</v>
      </c>
      <c r="D51" s="103">
        <f t="shared" si="20"/>
        <v>1.05</v>
      </c>
      <c r="E51" s="103">
        <f t="shared" si="20"/>
        <v>1.05</v>
      </c>
      <c r="F51" s="103">
        <f t="shared" si="20"/>
        <v>1.05</v>
      </c>
      <c r="G51" s="103">
        <f t="shared" si="20"/>
        <v>1.05</v>
      </c>
      <c r="H51" s="103">
        <f t="shared" si="20"/>
        <v>0.76649999999999996</v>
      </c>
      <c r="I51" s="103">
        <f t="shared" si="20"/>
        <v>0.76649999999999996</v>
      </c>
      <c r="J51" s="103">
        <f t="shared" si="20"/>
        <v>0.76649999999999996</v>
      </c>
      <c r="K51" s="103">
        <f t="shared" si="20"/>
        <v>0.76649999999999996</v>
      </c>
      <c r="L51" s="103">
        <f t="shared" si="20"/>
        <v>1.05</v>
      </c>
      <c r="M51" s="103">
        <f t="shared" si="20"/>
        <v>1.05</v>
      </c>
      <c r="N51" s="103">
        <f t="shared" si="20"/>
        <v>1.05</v>
      </c>
      <c r="O51" s="103">
        <f t="shared" si="20"/>
        <v>1.05</v>
      </c>
    </row>
    <row r="52" spans="1:15" x14ac:dyDescent="0.2">
      <c r="B52" s="71" t="s">
        <v>159</v>
      </c>
      <c r="C52" s="103">
        <f t="shared" ref="C52:O52" si="21">C8*1.05</f>
        <v>1.05</v>
      </c>
      <c r="D52" s="103">
        <f t="shared" si="21"/>
        <v>1.05</v>
      </c>
      <c r="E52" s="103">
        <f t="shared" si="21"/>
        <v>1.05</v>
      </c>
      <c r="F52" s="103">
        <f t="shared" si="21"/>
        <v>1.05</v>
      </c>
      <c r="G52" s="103">
        <f t="shared" si="21"/>
        <v>1.05</v>
      </c>
      <c r="H52" s="103">
        <f t="shared" si="21"/>
        <v>1.05</v>
      </c>
      <c r="I52" s="103">
        <f t="shared" si="21"/>
        <v>1.05</v>
      </c>
      <c r="J52" s="103">
        <f t="shared" si="21"/>
        <v>1.05</v>
      </c>
      <c r="K52" s="103">
        <f t="shared" si="21"/>
        <v>1.05</v>
      </c>
      <c r="L52" s="103">
        <f t="shared" si="21"/>
        <v>0.34650000000000003</v>
      </c>
      <c r="M52" s="103">
        <f t="shared" si="21"/>
        <v>0.34650000000000003</v>
      </c>
      <c r="N52" s="103">
        <f t="shared" si="21"/>
        <v>0.34650000000000003</v>
      </c>
      <c r="O52" s="103">
        <f t="shared" si="21"/>
        <v>0.34650000000000003</v>
      </c>
    </row>
    <row r="53" spans="1:15" x14ac:dyDescent="0.2">
      <c r="B53" s="71" t="s">
        <v>160</v>
      </c>
      <c r="C53" s="103">
        <f t="shared" ref="C53:O53" si="22">C9*1.05</f>
        <v>1.05</v>
      </c>
      <c r="D53" s="103">
        <f t="shared" si="22"/>
        <v>1.05</v>
      </c>
      <c r="E53" s="103">
        <f t="shared" si="22"/>
        <v>1.05</v>
      </c>
      <c r="F53" s="103">
        <f t="shared" si="22"/>
        <v>1.05</v>
      </c>
      <c r="G53" s="103">
        <f t="shared" si="22"/>
        <v>1.05</v>
      </c>
      <c r="H53" s="103">
        <f t="shared" si="22"/>
        <v>1.05</v>
      </c>
      <c r="I53" s="103">
        <f t="shared" si="22"/>
        <v>1.05</v>
      </c>
      <c r="J53" s="103">
        <f t="shared" si="22"/>
        <v>1.05</v>
      </c>
      <c r="K53" s="103">
        <f t="shared" si="22"/>
        <v>1.05</v>
      </c>
      <c r="L53" s="103">
        <f t="shared" si="22"/>
        <v>0.34650000000000003</v>
      </c>
      <c r="M53" s="103">
        <f t="shared" si="22"/>
        <v>0.34650000000000003</v>
      </c>
      <c r="N53" s="103">
        <f t="shared" si="22"/>
        <v>0.34650000000000003</v>
      </c>
      <c r="O53" s="103">
        <f t="shared" si="22"/>
        <v>0.34650000000000003</v>
      </c>
    </row>
    <row r="54" spans="1:15" x14ac:dyDescent="0.2">
      <c r="B54" s="46" t="s">
        <v>161</v>
      </c>
      <c r="C54" s="103">
        <f t="shared" ref="C54:O54" si="23">C10*1.05</f>
        <v>1.05</v>
      </c>
      <c r="D54" s="103">
        <f t="shared" si="23"/>
        <v>1.05</v>
      </c>
      <c r="E54" s="103">
        <f t="shared" si="23"/>
        <v>1.05</v>
      </c>
      <c r="F54" s="103">
        <f t="shared" si="23"/>
        <v>1.05</v>
      </c>
      <c r="G54" s="103">
        <f t="shared" si="23"/>
        <v>1.05</v>
      </c>
      <c r="H54" s="103">
        <f t="shared" si="23"/>
        <v>1.05</v>
      </c>
      <c r="I54" s="103">
        <f t="shared" si="23"/>
        <v>1.05</v>
      </c>
      <c r="J54" s="103">
        <f t="shared" si="23"/>
        <v>1.05</v>
      </c>
      <c r="K54" s="103">
        <f t="shared" si="23"/>
        <v>1.05</v>
      </c>
      <c r="L54" s="103">
        <f t="shared" si="23"/>
        <v>0.87149999999999994</v>
      </c>
      <c r="M54" s="103">
        <f t="shared" si="23"/>
        <v>0.87149999999999994</v>
      </c>
      <c r="N54" s="103">
        <f t="shared" si="23"/>
        <v>0.87149999999999994</v>
      </c>
      <c r="O54" s="103">
        <f t="shared" si="23"/>
        <v>0.87149999999999994</v>
      </c>
    </row>
    <row r="55" spans="1:15" x14ac:dyDescent="0.2">
      <c r="B55" s="71" t="s">
        <v>167</v>
      </c>
      <c r="C55" s="103">
        <f t="shared" ref="C55:O55" si="24">C11*1.05</f>
        <v>1.05</v>
      </c>
      <c r="D55" s="103">
        <f t="shared" si="24"/>
        <v>1.05</v>
      </c>
      <c r="E55" s="103">
        <f t="shared" si="24"/>
        <v>0.72449999999999992</v>
      </c>
      <c r="F55" s="103">
        <f t="shared" si="24"/>
        <v>0.72449999999999992</v>
      </c>
      <c r="G55" s="103">
        <f t="shared" si="24"/>
        <v>1.05</v>
      </c>
      <c r="H55" s="103">
        <f t="shared" si="24"/>
        <v>1.05</v>
      </c>
      <c r="I55" s="103">
        <f t="shared" si="24"/>
        <v>1.05</v>
      </c>
      <c r="J55" s="103">
        <f t="shared" si="24"/>
        <v>1.05</v>
      </c>
      <c r="K55" s="103">
        <f t="shared" si="24"/>
        <v>1.05</v>
      </c>
      <c r="L55" s="103">
        <f t="shared" si="24"/>
        <v>1.05</v>
      </c>
      <c r="M55" s="103">
        <f t="shared" si="24"/>
        <v>1.05</v>
      </c>
      <c r="N55" s="103">
        <f t="shared" si="24"/>
        <v>1.05</v>
      </c>
      <c r="O55" s="103">
        <f t="shared" si="24"/>
        <v>1.05</v>
      </c>
    </row>
    <row r="56" spans="1:15" x14ac:dyDescent="0.2">
      <c r="B56" s="46" t="s">
        <v>168</v>
      </c>
      <c r="C56" s="103">
        <f t="shared" ref="C56:O56" si="25">C12*1.05</f>
        <v>0.87149999999999994</v>
      </c>
      <c r="D56" s="103">
        <f t="shared" si="25"/>
        <v>0.87149999999999994</v>
      </c>
      <c r="E56" s="103">
        <f t="shared" si="25"/>
        <v>0.87149999999999994</v>
      </c>
      <c r="F56" s="103">
        <f t="shared" si="25"/>
        <v>0.87149999999999994</v>
      </c>
      <c r="G56" s="103">
        <f t="shared" si="25"/>
        <v>0.87149999999999994</v>
      </c>
      <c r="H56" s="103">
        <f t="shared" si="25"/>
        <v>0.87149999999999994</v>
      </c>
      <c r="I56" s="103">
        <f t="shared" si="25"/>
        <v>0.87149999999999994</v>
      </c>
      <c r="J56" s="103">
        <f t="shared" si="25"/>
        <v>0.87149999999999994</v>
      </c>
      <c r="K56" s="103">
        <f t="shared" si="25"/>
        <v>0.87149999999999994</v>
      </c>
      <c r="L56" s="103">
        <f t="shared" si="25"/>
        <v>0.87149999999999994</v>
      </c>
      <c r="M56" s="103">
        <f t="shared" si="25"/>
        <v>0.87149999999999994</v>
      </c>
      <c r="N56" s="103">
        <f t="shared" si="25"/>
        <v>0.87149999999999994</v>
      </c>
      <c r="O56" s="103">
        <f t="shared" si="25"/>
        <v>0.87149999999999994</v>
      </c>
    </row>
    <row r="57" spans="1:15" x14ac:dyDescent="0.2">
      <c r="B57" s="46" t="s">
        <v>171</v>
      </c>
      <c r="C57" s="103">
        <f t="shared" ref="C57:O57" si="26">C13*1.05</f>
        <v>1.05</v>
      </c>
      <c r="D57" s="103">
        <f t="shared" si="26"/>
        <v>1.05</v>
      </c>
      <c r="E57" s="103">
        <f t="shared" si="26"/>
        <v>0.72449999999999992</v>
      </c>
      <c r="F57" s="103">
        <f t="shared" si="26"/>
        <v>0.72449999999999992</v>
      </c>
      <c r="G57" s="103">
        <f t="shared" si="26"/>
        <v>0.72449999999999992</v>
      </c>
      <c r="H57" s="103">
        <f t="shared" si="26"/>
        <v>1.05</v>
      </c>
      <c r="I57" s="103">
        <f t="shared" si="26"/>
        <v>1.05</v>
      </c>
      <c r="J57" s="103">
        <f t="shared" si="26"/>
        <v>1.05</v>
      </c>
      <c r="K57" s="103">
        <f t="shared" si="26"/>
        <v>1.05</v>
      </c>
      <c r="L57" s="103">
        <f t="shared" si="26"/>
        <v>1.05</v>
      </c>
      <c r="M57" s="103">
        <f t="shared" si="26"/>
        <v>1.05</v>
      </c>
      <c r="N57" s="103">
        <f t="shared" si="26"/>
        <v>1.05</v>
      </c>
      <c r="O57" s="103">
        <f t="shared" si="26"/>
        <v>1.05</v>
      </c>
    </row>
    <row r="58" spans="1:15" x14ac:dyDescent="0.2">
      <c r="B58" s="46" t="s">
        <v>172</v>
      </c>
      <c r="C58" s="103">
        <f t="shared" ref="C58:O58" si="27">C14*1.05</f>
        <v>1.05</v>
      </c>
      <c r="D58" s="103">
        <f t="shared" si="27"/>
        <v>1.05</v>
      </c>
      <c r="E58" s="103">
        <f t="shared" si="27"/>
        <v>1.05</v>
      </c>
      <c r="F58" s="103">
        <f t="shared" si="27"/>
        <v>1.05</v>
      </c>
      <c r="G58" s="103">
        <f t="shared" si="27"/>
        <v>1.05</v>
      </c>
      <c r="H58" s="103">
        <f t="shared" si="27"/>
        <v>1.05</v>
      </c>
      <c r="I58" s="103">
        <f t="shared" si="27"/>
        <v>1.05</v>
      </c>
      <c r="J58" s="103">
        <f t="shared" si="27"/>
        <v>1.05</v>
      </c>
      <c r="K58" s="103">
        <f t="shared" si="27"/>
        <v>1.05</v>
      </c>
      <c r="L58" s="103">
        <f t="shared" si="27"/>
        <v>0.34650000000000003</v>
      </c>
      <c r="M58" s="103">
        <f t="shared" si="27"/>
        <v>0.34650000000000003</v>
      </c>
      <c r="N58" s="103">
        <f t="shared" si="27"/>
        <v>0.34650000000000003</v>
      </c>
      <c r="O58" s="103">
        <f t="shared" si="27"/>
        <v>0.34650000000000003</v>
      </c>
    </row>
    <row r="60" spans="1:15" x14ac:dyDescent="0.2">
      <c r="A60" s="30" t="s">
        <v>323</v>
      </c>
      <c r="B60" s="46"/>
    </row>
    <row r="61" spans="1:15" x14ac:dyDescent="0.2">
      <c r="B61" s="71" t="s">
        <v>152</v>
      </c>
      <c r="C61" s="103">
        <f>C17*1.05</f>
        <v>1.05</v>
      </c>
      <c r="D61" s="103">
        <f t="shared" ref="D61:O61" si="28">D17*1.05</f>
        <v>1.05</v>
      </c>
      <c r="E61" s="103">
        <f t="shared" si="28"/>
        <v>1.0247999999999999</v>
      </c>
      <c r="F61" s="103">
        <f t="shared" si="28"/>
        <v>1.0247999999999999</v>
      </c>
      <c r="G61" s="103">
        <f t="shared" si="28"/>
        <v>1.0247999999999999</v>
      </c>
      <c r="H61" s="103">
        <f t="shared" si="28"/>
        <v>1.0247999999999999</v>
      </c>
      <c r="I61" s="103">
        <f t="shared" si="28"/>
        <v>1.0247999999999999</v>
      </c>
      <c r="J61" s="103">
        <f t="shared" si="28"/>
        <v>1.0247999999999999</v>
      </c>
      <c r="K61" s="103">
        <f t="shared" si="28"/>
        <v>1.0247999999999999</v>
      </c>
      <c r="L61" s="103">
        <f t="shared" si="28"/>
        <v>1.0247999999999999</v>
      </c>
      <c r="M61" s="103">
        <f t="shared" si="28"/>
        <v>1.0247999999999999</v>
      </c>
      <c r="N61" s="103">
        <f t="shared" si="28"/>
        <v>1.0247999999999999</v>
      </c>
      <c r="O61" s="103">
        <f t="shared" si="28"/>
        <v>1.0247999999999999</v>
      </c>
    </row>
    <row r="62" spans="1:15" x14ac:dyDescent="0.2">
      <c r="B62" s="71" t="s">
        <v>153</v>
      </c>
      <c r="C62" s="103">
        <f t="shared" ref="C62:O62" si="29">C18*1.05</f>
        <v>1.05</v>
      </c>
      <c r="D62" s="103">
        <f t="shared" si="29"/>
        <v>1.05</v>
      </c>
      <c r="E62" s="103">
        <f t="shared" si="29"/>
        <v>1.0247999999999999</v>
      </c>
      <c r="F62" s="103">
        <f t="shared" si="29"/>
        <v>1.0247999999999999</v>
      </c>
      <c r="G62" s="103">
        <f t="shared" si="29"/>
        <v>1.0247999999999999</v>
      </c>
      <c r="H62" s="103">
        <f t="shared" si="29"/>
        <v>1.0247999999999999</v>
      </c>
      <c r="I62" s="103">
        <f t="shared" si="29"/>
        <v>1.0247999999999999</v>
      </c>
      <c r="J62" s="103">
        <f t="shared" si="29"/>
        <v>1.0247999999999999</v>
      </c>
      <c r="K62" s="103">
        <f t="shared" si="29"/>
        <v>1.0247999999999999</v>
      </c>
      <c r="L62" s="103">
        <f t="shared" si="29"/>
        <v>1.0247999999999999</v>
      </c>
      <c r="M62" s="103">
        <f t="shared" si="29"/>
        <v>1.0247999999999999</v>
      </c>
      <c r="N62" s="103">
        <f t="shared" si="29"/>
        <v>1.0247999999999999</v>
      </c>
      <c r="O62" s="103">
        <f t="shared" si="29"/>
        <v>1.0247999999999999</v>
      </c>
    </row>
    <row r="63" spans="1:15" x14ac:dyDescent="0.2">
      <c r="B63" s="71" t="s">
        <v>154</v>
      </c>
      <c r="C63" s="103">
        <f t="shared" ref="C63:O63" si="30">C19*1.05</f>
        <v>1.05</v>
      </c>
      <c r="D63" s="103">
        <f t="shared" si="30"/>
        <v>1.05</v>
      </c>
      <c r="E63" s="103">
        <f t="shared" si="30"/>
        <v>1.0247999999999999</v>
      </c>
      <c r="F63" s="103">
        <f t="shared" si="30"/>
        <v>1.0247999999999999</v>
      </c>
      <c r="G63" s="103">
        <f t="shared" si="30"/>
        <v>1.0247999999999999</v>
      </c>
      <c r="H63" s="103">
        <f t="shared" si="30"/>
        <v>1.0247999999999999</v>
      </c>
      <c r="I63" s="103">
        <f t="shared" si="30"/>
        <v>1.0247999999999999</v>
      </c>
      <c r="J63" s="103">
        <f t="shared" si="30"/>
        <v>1.0247999999999999</v>
      </c>
      <c r="K63" s="103">
        <f t="shared" si="30"/>
        <v>1.0247999999999999</v>
      </c>
      <c r="L63" s="103">
        <f t="shared" si="30"/>
        <v>1.0247999999999999</v>
      </c>
      <c r="M63" s="103">
        <f t="shared" si="30"/>
        <v>1.0247999999999999</v>
      </c>
      <c r="N63" s="103">
        <f t="shared" si="30"/>
        <v>1.0247999999999999</v>
      </c>
      <c r="O63" s="103">
        <f t="shared" si="30"/>
        <v>1.0247999999999999</v>
      </c>
    </row>
    <row r="64" spans="1:15" x14ac:dyDescent="0.2">
      <c r="B64" s="71" t="s">
        <v>162</v>
      </c>
      <c r="C64" s="103">
        <f t="shared" ref="C64:O64" si="31">C20*1.05</f>
        <v>1.05</v>
      </c>
      <c r="D64" s="103">
        <f t="shared" si="31"/>
        <v>1.05</v>
      </c>
      <c r="E64" s="103">
        <f t="shared" si="31"/>
        <v>0.94500000000000006</v>
      </c>
      <c r="F64" s="103">
        <f t="shared" si="31"/>
        <v>0.94500000000000006</v>
      </c>
      <c r="G64" s="103">
        <f t="shared" si="31"/>
        <v>0.94500000000000006</v>
      </c>
      <c r="H64" s="103">
        <f t="shared" si="31"/>
        <v>0.94500000000000006</v>
      </c>
      <c r="I64" s="103">
        <f t="shared" si="31"/>
        <v>0.94500000000000006</v>
      </c>
      <c r="J64" s="103">
        <f t="shared" si="31"/>
        <v>0.94500000000000006</v>
      </c>
      <c r="K64" s="103">
        <f t="shared" si="31"/>
        <v>0.94500000000000006</v>
      </c>
      <c r="L64" s="103">
        <f t="shared" si="31"/>
        <v>0.94500000000000006</v>
      </c>
      <c r="M64" s="103">
        <f t="shared" si="31"/>
        <v>0.94500000000000006</v>
      </c>
      <c r="N64" s="103">
        <f t="shared" si="31"/>
        <v>0.94500000000000006</v>
      </c>
      <c r="O64" s="103">
        <f t="shared" si="31"/>
        <v>0.94500000000000006</v>
      </c>
    </row>
  </sheetData>
  <sheetProtection algorithmName="SHA-512" hashValue="+hwRRO0lxAiIP5n2Et2Vxt1ZZpxPd8MOsiuzQmIdtWKQOxtDPaJxnqADCeMWZ6C6d47J0ID18YFIRRy0Fjb1Gw==" saltValue="XTMj0yGRn62OnLxtRLkh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8" customWidth="1"/>
    <col min="2" max="2" width="27.85546875" style="28" customWidth="1"/>
    <col min="3" max="7" width="15.5703125" style="28" customWidth="1"/>
    <col min="8" max="16384" width="12.85546875" style="28"/>
  </cols>
  <sheetData>
    <row r="1" spans="1:7" x14ac:dyDescent="0.2">
      <c r="A1" s="30"/>
      <c r="B1" s="42"/>
      <c r="C1" s="30" t="s">
        <v>114</v>
      </c>
      <c r="D1" s="30" t="s">
        <v>101</v>
      </c>
      <c r="E1" s="30" t="s">
        <v>102</v>
      </c>
      <c r="F1" s="30" t="s">
        <v>103</v>
      </c>
      <c r="G1" s="30" t="s">
        <v>104</v>
      </c>
    </row>
    <row r="2" spans="1:7" x14ac:dyDescent="0.2">
      <c r="A2" s="30" t="s">
        <v>324</v>
      </c>
    </row>
    <row r="3" spans="1:7" x14ac:dyDescent="0.2">
      <c r="B3" s="46" t="s">
        <v>175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">
      <c r="A4" s="30" t="s">
        <v>325</v>
      </c>
      <c r="B4" s="46"/>
      <c r="C4" s="96"/>
      <c r="D4" s="96"/>
      <c r="E4" s="96"/>
      <c r="F4" s="96"/>
      <c r="G4" s="96"/>
    </row>
    <row r="5" spans="1:7" x14ac:dyDescent="0.2">
      <c r="B5" s="71" t="s">
        <v>205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">
      <c r="A7" s="105" t="s">
        <v>330</v>
      </c>
    </row>
    <row r="8" spans="1:7" x14ac:dyDescent="0.2">
      <c r="A8" s="30"/>
      <c r="B8" s="42"/>
      <c r="C8" s="30" t="s">
        <v>114</v>
      </c>
      <c r="D8" s="30" t="s">
        <v>101</v>
      </c>
      <c r="E8" s="30" t="s">
        <v>102</v>
      </c>
      <c r="F8" s="30" t="s">
        <v>103</v>
      </c>
      <c r="G8" s="30" t="s">
        <v>104</v>
      </c>
    </row>
    <row r="9" spans="1:7" x14ac:dyDescent="0.2">
      <c r="A9" s="30" t="s">
        <v>326</v>
      </c>
    </row>
    <row r="10" spans="1:7" x14ac:dyDescent="0.2">
      <c r="B10" s="46" t="s">
        <v>175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">
      <c r="A11" s="30" t="s">
        <v>327</v>
      </c>
      <c r="B11" s="46"/>
      <c r="C11" s="96"/>
      <c r="D11" s="96"/>
      <c r="E11" s="96"/>
      <c r="F11" s="96"/>
      <c r="G11" s="96"/>
    </row>
    <row r="12" spans="1:7" x14ac:dyDescent="0.2">
      <c r="B12" s="71" t="s">
        <v>205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">
      <c r="A14" s="105" t="s">
        <v>331</v>
      </c>
    </row>
    <row r="15" spans="1:7" x14ac:dyDescent="0.2">
      <c r="A15" s="30"/>
      <c r="B15" s="42"/>
      <c r="C15" s="30" t="s">
        <v>114</v>
      </c>
      <c r="D15" s="30" t="s">
        <v>101</v>
      </c>
      <c r="E15" s="30" t="s">
        <v>102</v>
      </c>
      <c r="F15" s="30" t="s">
        <v>103</v>
      </c>
      <c r="G15" s="30" t="s">
        <v>104</v>
      </c>
    </row>
    <row r="16" spans="1:7" x14ac:dyDescent="0.2">
      <c r="A16" s="30" t="s">
        <v>328</v>
      </c>
    </row>
    <row r="17" spans="1:7" x14ac:dyDescent="0.2">
      <c r="B17" s="46" t="s">
        <v>175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">
      <c r="A18" s="30" t="s">
        <v>329</v>
      </c>
      <c r="B18" s="46"/>
      <c r="C18" s="96"/>
      <c r="D18" s="96"/>
      <c r="E18" s="96"/>
      <c r="F18" s="96"/>
      <c r="G18" s="96"/>
    </row>
    <row r="19" spans="1:7" x14ac:dyDescent="0.2">
      <c r="B19" s="71" t="s">
        <v>205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e03OUe9o5pUemvpKwHQAAmUkQ8HzN4DNp8x1mppU0OgOUhpgbmytPWoYE/FFCWjHX2U0I7hDk2qXywJ0d7j41g==" saltValue="hRa7BEfoI+q46+ioywehF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77" zoomScale="70" zoomScaleNormal="70" workbookViewId="0">
      <selection activeCell="D135" sqref="D135"/>
    </sheetView>
  </sheetViews>
  <sheetFormatPr defaultColWidth="12.85546875" defaultRowHeight="12.75" x14ac:dyDescent="0.2"/>
  <cols>
    <col min="1" max="1" width="53" style="40" customWidth="1"/>
    <col min="2" max="2" width="30.5703125" style="40" customWidth="1"/>
    <col min="3" max="3" width="24.85546875" style="40" customWidth="1"/>
    <col min="4" max="4" width="15" style="28" customWidth="1"/>
    <col min="5" max="5" width="13.5703125" style="28" customWidth="1"/>
    <col min="6" max="6" width="14.42578125" style="28" customWidth="1"/>
    <col min="7" max="7" width="12.85546875" style="28"/>
    <col min="8" max="8" width="17.5703125" style="28" customWidth="1"/>
    <col min="9" max="16384" width="12.85546875" style="28"/>
  </cols>
  <sheetData>
    <row r="1" spans="1:8" x14ac:dyDescent="0.2">
      <c r="A1" s="30" t="s">
        <v>144</v>
      </c>
      <c r="B1" s="30" t="s">
        <v>332</v>
      </c>
      <c r="C1" s="95" t="s">
        <v>16</v>
      </c>
      <c r="D1" s="30" t="s">
        <v>114</v>
      </c>
      <c r="E1" s="30" t="s">
        <v>101</v>
      </c>
      <c r="F1" s="30" t="s">
        <v>102</v>
      </c>
      <c r="G1" s="30" t="s">
        <v>103</v>
      </c>
      <c r="H1" s="30" t="s">
        <v>104</v>
      </c>
    </row>
    <row r="2" spans="1:8" x14ac:dyDescent="0.2">
      <c r="A2" s="40" t="s">
        <v>176</v>
      </c>
      <c r="B2" s="40" t="s">
        <v>92</v>
      </c>
      <c r="C2" s="40" t="s">
        <v>333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">
      <c r="C3" s="40" t="s">
        <v>334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">
      <c r="C4" s="40" t="s">
        <v>335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">
      <c r="A5" s="40" t="s">
        <v>174</v>
      </c>
      <c r="B5" s="40" t="s">
        <v>208</v>
      </c>
      <c r="C5" s="40" t="s">
        <v>333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">
      <c r="C6" s="40" t="s">
        <v>335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">
      <c r="B7" s="40" t="s">
        <v>209</v>
      </c>
      <c r="C7" s="40" t="s">
        <v>333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">
      <c r="C8" s="40" t="s">
        <v>335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">
      <c r="A9" s="40" t="s">
        <v>167</v>
      </c>
      <c r="B9" s="40" t="s">
        <v>208</v>
      </c>
      <c r="C9" s="40" t="s">
        <v>333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">
      <c r="C10" s="40" t="s">
        <v>335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">
      <c r="B11" s="40" t="s">
        <v>209</v>
      </c>
      <c r="C11" s="40" t="s">
        <v>333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">
      <c r="C12" s="40" t="s">
        <v>335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">
      <c r="A13" s="40" t="s">
        <v>149</v>
      </c>
      <c r="B13" s="40" t="s">
        <v>208</v>
      </c>
      <c r="C13" s="40" t="s">
        <v>333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">
      <c r="C14" s="40" t="s">
        <v>335</v>
      </c>
      <c r="D14" s="103">
        <v>0</v>
      </c>
      <c r="E14" s="103">
        <v>0</v>
      </c>
      <c r="F14" s="103">
        <v>0.7</v>
      </c>
      <c r="G14" s="103">
        <v>0.62</v>
      </c>
      <c r="H14" s="103">
        <v>0.62</v>
      </c>
    </row>
    <row r="15" spans="1:8" x14ac:dyDescent="0.2">
      <c r="B15" s="40" t="s">
        <v>209</v>
      </c>
      <c r="C15" s="40" t="s">
        <v>333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">
      <c r="C16" s="40" t="s">
        <v>335</v>
      </c>
      <c r="D16" s="103">
        <v>0</v>
      </c>
      <c r="E16" s="103">
        <v>0</v>
      </c>
      <c r="F16" s="103">
        <v>0.84</v>
      </c>
      <c r="G16" s="103">
        <v>0.62</v>
      </c>
      <c r="H16" s="103">
        <v>0.62</v>
      </c>
    </row>
    <row r="17" spans="1:8" x14ac:dyDescent="0.2">
      <c r="A17" s="40" t="s">
        <v>154</v>
      </c>
      <c r="B17" s="40" t="s">
        <v>89</v>
      </c>
      <c r="C17" s="40" t="s">
        <v>333</v>
      </c>
      <c r="D17" s="103">
        <v>0.7</v>
      </c>
      <c r="E17" s="103">
        <v>0</v>
      </c>
      <c r="F17" s="103">
        <v>0</v>
      </c>
      <c r="G17" s="103">
        <v>0</v>
      </c>
      <c r="H17" s="103">
        <v>0</v>
      </c>
    </row>
    <row r="18" spans="1:8" x14ac:dyDescent="0.2">
      <c r="C18" s="40" t="s">
        <v>334</v>
      </c>
      <c r="D18" s="103">
        <v>0.46</v>
      </c>
      <c r="E18" s="103">
        <v>0</v>
      </c>
      <c r="F18" s="103">
        <v>0</v>
      </c>
      <c r="G18" s="103">
        <v>0</v>
      </c>
      <c r="H18" s="103">
        <v>0</v>
      </c>
    </row>
    <row r="19" spans="1:8" x14ac:dyDescent="0.2">
      <c r="A19" s="40" t="s">
        <v>152</v>
      </c>
      <c r="B19" s="40" t="s">
        <v>89</v>
      </c>
      <c r="C19" s="40" t="s">
        <v>333</v>
      </c>
      <c r="D19" s="103">
        <v>0.7</v>
      </c>
      <c r="E19" s="103">
        <v>0</v>
      </c>
      <c r="F19" s="103">
        <v>0</v>
      </c>
      <c r="G19" s="103">
        <v>0</v>
      </c>
      <c r="H19" s="103">
        <v>0</v>
      </c>
    </row>
    <row r="20" spans="1:8" x14ac:dyDescent="0.2">
      <c r="C20" s="40" t="s">
        <v>334</v>
      </c>
      <c r="D20" s="103">
        <v>0.46</v>
      </c>
      <c r="E20" s="103">
        <v>0</v>
      </c>
      <c r="F20" s="103">
        <v>0</v>
      </c>
      <c r="G20" s="103">
        <v>0</v>
      </c>
      <c r="H20" s="103">
        <v>0</v>
      </c>
    </row>
    <row r="21" spans="1:8" x14ac:dyDescent="0.2">
      <c r="A21" s="40" t="s">
        <v>153</v>
      </c>
      <c r="B21" s="40" t="s">
        <v>89</v>
      </c>
      <c r="C21" s="40" t="s">
        <v>333</v>
      </c>
      <c r="D21" s="103">
        <v>0.7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">
      <c r="C22" s="40" t="s">
        <v>334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">
      <c r="A23" s="40" t="s">
        <v>180</v>
      </c>
      <c r="B23" s="40" t="s">
        <v>92</v>
      </c>
      <c r="C23" s="40" t="s">
        <v>333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C24" s="40" t="s">
        <v>334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">
      <c r="C25" s="40" t="s">
        <v>335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">
      <c r="A26" s="40" t="s">
        <v>181</v>
      </c>
      <c r="B26" s="40" t="s">
        <v>92</v>
      </c>
      <c r="C26" s="40" t="s">
        <v>333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C27" s="40" t="s">
        <v>334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</row>
    <row r="28" spans="1:8" x14ac:dyDescent="0.2">
      <c r="C28" s="40" t="s">
        <v>335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">
      <c r="A29" s="40" t="s">
        <v>179</v>
      </c>
      <c r="B29" s="40" t="s">
        <v>92</v>
      </c>
      <c r="C29" s="40" t="s">
        <v>333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">
      <c r="C30" s="40" t="s">
        <v>334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</row>
    <row r="31" spans="1:8" x14ac:dyDescent="0.2">
      <c r="C31" s="40" t="s">
        <v>335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">
      <c r="A32" s="40" t="s">
        <v>178</v>
      </c>
      <c r="B32" s="40" t="s">
        <v>92</v>
      </c>
      <c r="C32" s="40" t="s">
        <v>333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">
      <c r="C33" s="40" t="s">
        <v>334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</row>
    <row r="34" spans="1:8" x14ac:dyDescent="0.2">
      <c r="C34" s="40" t="s">
        <v>335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">
      <c r="A35" s="40" t="s">
        <v>177</v>
      </c>
      <c r="B35" s="40" t="s">
        <v>92</v>
      </c>
      <c r="C35" s="40" t="s">
        <v>333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</row>
    <row r="36" spans="1:8" x14ac:dyDescent="0.2">
      <c r="C36" s="40" t="s">
        <v>334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</row>
    <row r="37" spans="1:8" x14ac:dyDescent="0.2">
      <c r="C37" s="40" t="s">
        <v>335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">
      <c r="A38" s="40" t="s">
        <v>183</v>
      </c>
      <c r="B38" s="40" t="s">
        <v>92</v>
      </c>
      <c r="C38" s="40" t="s">
        <v>333</v>
      </c>
      <c r="D38" s="103">
        <v>0.3</v>
      </c>
      <c r="E38" s="103">
        <v>0.3</v>
      </c>
      <c r="F38" s="103">
        <v>0.3</v>
      </c>
      <c r="G38" s="103">
        <v>0.3</v>
      </c>
      <c r="H38" s="103">
        <v>0.3</v>
      </c>
    </row>
    <row r="39" spans="1:8" x14ac:dyDescent="0.2">
      <c r="C39" s="40" t="s">
        <v>334</v>
      </c>
      <c r="D39" s="103">
        <v>0.5</v>
      </c>
      <c r="E39" s="103">
        <v>0.5</v>
      </c>
      <c r="F39" s="103">
        <v>0.5</v>
      </c>
      <c r="G39" s="103">
        <v>0.5</v>
      </c>
      <c r="H39" s="103">
        <v>0.5</v>
      </c>
    </row>
    <row r="40" spans="1:8" x14ac:dyDescent="0.2">
      <c r="C40" s="40" t="s">
        <v>335</v>
      </c>
      <c r="D40" s="103">
        <v>0.65</v>
      </c>
      <c r="E40" s="103">
        <v>0.65</v>
      </c>
      <c r="F40" s="103">
        <v>0.65</v>
      </c>
      <c r="G40" s="103">
        <v>0.65</v>
      </c>
      <c r="H40" s="103">
        <v>0.65</v>
      </c>
    </row>
    <row r="41" spans="1:8" x14ac:dyDescent="0.2">
      <c r="B41" s="40" t="s">
        <v>93</v>
      </c>
      <c r="C41" s="40" t="s">
        <v>333</v>
      </c>
      <c r="D41" s="103">
        <v>0.3</v>
      </c>
      <c r="E41" s="103">
        <v>0.3</v>
      </c>
      <c r="F41" s="103">
        <v>0.3</v>
      </c>
      <c r="G41" s="103">
        <v>0.3</v>
      </c>
      <c r="H41" s="103">
        <v>0.3</v>
      </c>
    </row>
    <row r="42" spans="1:8" x14ac:dyDescent="0.2">
      <c r="C42" s="40" t="s">
        <v>334</v>
      </c>
      <c r="D42" s="103">
        <v>0.49</v>
      </c>
      <c r="E42" s="103">
        <v>0.49</v>
      </c>
      <c r="F42" s="103">
        <v>0.49</v>
      </c>
      <c r="G42" s="103">
        <v>0.49</v>
      </c>
      <c r="H42" s="103">
        <v>0.49</v>
      </c>
    </row>
    <row r="43" spans="1:8" x14ac:dyDescent="0.2">
      <c r="C43" s="40" t="s">
        <v>335</v>
      </c>
      <c r="D43" s="103">
        <v>0.52</v>
      </c>
      <c r="E43" s="103">
        <v>0.52</v>
      </c>
      <c r="F43" s="103">
        <v>0.52</v>
      </c>
      <c r="G43" s="103">
        <v>0.52</v>
      </c>
      <c r="H43" s="103">
        <v>0.52</v>
      </c>
    </row>
    <row r="44" spans="1:8" x14ac:dyDescent="0.2">
      <c r="A44" s="40" t="s">
        <v>173</v>
      </c>
      <c r="B44" s="40" t="s">
        <v>92</v>
      </c>
      <c r="C44" s="40" t="s">
        <v>333</v>
      </c>
      <c r="D44" s="103">
        <v>0.88</v>
      </c>
      <c r="E44" s="103">
        <v>0.88</v>
      </c>
      <c r="F44" s="103">
        <v>0.88</v>
      </c>
      <c r="G44" s="103">
        <v>0.88</v>
      </c>
      <c r="H44" s="103">
        <v>0.88</v>
      </c>
    </row>
    <row r="45" spans="1:8" x14ac:dyDescent="0.2">
      <c r="C45" s="40" t="s">
        <v>334</v>
      </c>
      <c r="D45" s="103">
        <v>0.93</v>
      </c>
      <c r="E45" s="103">
        <v>0.93</v>
      </c>
      <c r="F45" s="103">
        <v>0.93</v>
      </c>
      <c r="G45" s="103">
        <v>0.93</v>
      </c>
      <c r="H45" s="103">
        <v>0.93</v>
      </c>
    </row>
    <row r="46" spans="1:8" x14ac:dyDescent="0.2">
      <c r="A46" s="40" t="s">
        <v>182</v>
      </c>
      <c r="B46" s="40" t="s">
        <v>92</v>
      </c>
      <c r="C46" s="40" t="s">
        <v>333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">
      <c r="C47" s="40" t="s">
        <v>334</v>
      </c>
      <c r="D47" s="103">
        <v>0.86</v>
      </c>
      <c r="E47" s="103">
        <v>0.86</v>
      </c>
      <c r="F47" s="103">
        <v>0.86</v>
      </c>
      <c r="G47" s="103">
        <v>0.86</v>
      </c>
      <c r="H47" s="103">
        <v>0.86</v>
      </c>
    </row>
    <row r="48" spans="1:8" x14ac:dyDescent="0.2">
      <c r="A48" s="40" t="s">
        <v>166</v>
      </c>
      <c r="B48" s="40" t="s">
        <v>87</v>
      </c>
      <c r="C48" s="40" t="s">
        <v>333</v>
      </c>
      <c r="D48" s="103">
        <v>0.57999999999999996</v>
      </c>
      <c r="E48" s="103">
        <v>0.57999999999999996</v>
      </c>
      <c r="F48" s="103">
        <v>0</v>
      </c>
      <c r="G48" s="103">
        <v>0</v>
      </c>
      <c r="H48" s="103">
        <v>0</v>
      </c>
    </row>
    <row r="49" spans="1:8" x14ac:dyDescent="0.2">
      <c r="C49" s="40" t="s">
        <v>334</v>
      </c>
      <c r="D49" s="103">
        <v>0.51</v>
      </c>
      <c r="E49" s="103">
        <v>0.51</v>
      </c>
      <c r="F49" s="103">
        <v>0</v>
      </c>
      <c r="G49" s="103">
        <v>0</v>
      </c>
      <c r="H49" s="103">
        <v>0</v>
      </c>
    </row>
    <row r="51" spans="1:8" s="106" customFormat="1" x14ac:dyDescent="0.2">
      <c r="A51" s="109" t="s">
        <v>330</v>
      </c>
      <c r="B51" s="110"/>
      <c r="C51" s="110"/>
    </row>
    <row r="52" spans="1:8" x14ac:dyDescent="0.2">
      <c r="A52" s="30" t="s">
        <v>144</v>
      </c>
      <c r="B52" s="30" t="s">
        <v>332</v>
      </c>
      <c r="C52" s="95" t="s">
        <v>16</v>
      </c>
      <c r="D52" s="30" t="s">
        <v>114</v>
      </c>
      <c r="E52" s="30" t="s">
        <v>101</v>
      </c>
      <c r="F52" s="30" t="s">
        <v>102</v>
      </c>
      <c r="G52" s="30" t="s">
        <v>103</v>
      </c>
      <c r="H52" s="30" t="s">
        <v>104</v>
      </c>
    </row>
    <row r="53" spans="1:8" x14ac:dyDescent="0.2">
      <c r="A53" s="40" t="s">
        <v>176</v>
      </c>
      <c r="B53" s="40" t="s">
        <v>92</v>
      </c>
      <c r="C53" s="40" t="s">
        <v>333</v>
      </c>
      <c r="D53" s="103">
        <f>D2*0.9</f>
        <v>0</v>
      </c>
      <c r="E53" s="103">
        <f t="shared" ref="E53:H53" si="0">E2*0.9</f>
        <v>0</v>
      </c>
      <c r="F53" s="103">
        <f t="shared" si="0"/>
        <v>0.30150000000000005</v>
      </c>
      <c r="G53" s="103">
        <f t="shared" si="0"/>
        <v>0.30150000000000005</v>
      </c>
      <c r="H53" s="103">
        <f t="shared" si="0"/>
        <v>0.30150000000000005</v>
      </c>
    </row>
    <row r="54" spans="1:8" x14ac:dyDescent="0.2">
      <c r="C54" s="40" t="s">
        <v>334</v>
      </c>
      <c r="D54" s="103">
        <f t="shared" ref="D54:H54" si="1">D3*0.9</f>
        <v>0</v>
      </c>
      <c r="E54" s="103">
        <f t="shared" si="1"/>
        <v>0</v>
      </c>
      <c r="F54" s="103">
        <f t="shared" si="1"/>
        <v>0.47820895522388057</v>
      </c>
      <c r="G54" s="103">
        <f t="shared" si="1"/>
        <v>0.47820895522388057</v>
      </c>
      <c r="H54" s="103">
        <f t="shared" si="1"/>
        <v>0.47820895522388057</v>
      </c>
    </row>
    <row r="55" spans="1:8" x14ac:dyDescent="0.2">
      <c r="C55" s="40" t="s">
        <v>335</v>
      </c>
      <c r="D55" s="103">
        <f t="shared" ref="D55:H55" si="2">D4*0.9</f>
        <v>0</v>
      </c>
      <c r="E55" s="103">
        <f t="shared" si="2"/>
        <v>0</v>
      </c>
      <c r="F55" s="103">
        <f t="shared" si="2"/>
        <v>0.34656716417910466</v>
      </c>
      <c r="G55" s="103">
        <f t="shared" si="2"/>
        <v>0.34656716417910466</v>
      </c>
      <c r="H55" s="103">
        <f t="shared" si="2"/>
        <v>0.34656716417910466</v>
      </c>
    </row>
    <row r="56" spans="1:8" x14ac:dyDescent="0.2">
      <c r="A56" s="40" t="s">
        <v>174</v>
      </c>
      <c r="B56" s="40" t="s">
        <v>208</v>
      </c>
      <c r="C56" s="40" t="s">
        <v>333</v>
      </c>
      <c r="D56" s="103">
        <f t="shared" ref="D56:H56" si="3">D5*0.9</f>
        <v>0</v>
      </c>
      <c r="E56" s="103">
        <f t="shared" si="3"/>
        <v>0</v>
      </c>
      <c r="F56" s="103">
        <f t="shared" si="3"/>
        <v>0.30150000000000005</v>
      </c>
      <c r="G56" s="103">
        <f t="shared" si="3"/>
        <v>0.30150000000000005</v>
      </c>
      <c r="H56" s="103">
        <f t="shared" si="3"/>
        <v>0.30150000000000005</v>
      </c>
    </row>
    <row r="57" spans="1:8" x14ac:dyDescent="0.2">
      <c r="C57" s="40" t="s">
        <v>335</v>
      </c>
      <c r="D57" s="103">
        <f t="shared" ref="D57:H57" si="4">D6*0.9</f>
        <v>0</v>
      </c>
      <c r="E57" s="103">
        <f t="shared" si="4"/>
        <v>0</v>
      </c>
      <c r="F57" s="103">
        <f t="shared" si="4"/>
        <v>0.23373134328358211</v>
      </c>
      <c r="G57" s="103">
        <f t="shared" si="4"/>
        <v>0.23373134328358211</v>
      </c>
      <c r="H57" s="103">
        <f t="shared" si="4"/>
        <v>0</v>
      </c>
    </row>
    <row r="58" spans="1:8" x14ac:dyDescent="0.2">
      <c r="B58" s="40" t="s">
        <v>209</v>
      </c>
      <c r="C58" s="40" t="s">
        <v>333</v>
      </c>
      <c r="D58" s="103">
        <f t="shared" ref="D58:H58" si="5">D7*0.9</f>
        <v>0</v>
      </c>
      <c r="E58" s="103">
        <f t="shared" si="5"/>
        <v>0</v>
      </c>
      <c r="F58" s="103">
        <f t="shared" si="5"/>
        <v>0.30150000000000005</v>
      </c>
      <c r="G58" s="103">
        <f t="shared" si="5"/>
        <v>0.30150000000000005</v>
      </c>
      <c r="H58" s="103">
        <f t="shared" si="5"/>
        <v>0.30150000000000005</v>
      </c>
    </row>
    <row r="59" spans="1:8" x14ac:dyDescent="0.2">
      <c r="C59" s="40" t="s">
        <v>335</v>
      </c>
      <c r="D59" s="103">
        <f t="shared" ref="D59:H59" si="6">D8*0.9</f>
        <v>0</v>
      </c>
      <c r="E59" s="103">
        <f t="shared" si="6"/>
        <v>0</v>
      </c>
      <c r="F59" s="103">
        <f t="shared" si="6"/>
        <v>0.23373134328358211</v>
      </c>
      <c r="G59" s="103">
        <f t="shared" si="6"/>
        <v>0.23373134328358211</v>
      </c>
      <c r="H59" s="103">
        <f t="shared" si="6"/>
        <v>0</v>
      </c>
    </row>
    <row r="60" spans="1:8" x14ac:dyDescent="0.2">
      <c r="A60" s="40" t="s">
        <v>167</v>
      </c>
      <c r="B60" s="40" t="s">
        <v>208</v>
      </c>
      <c r="C60" s="40" t="s">
        <v>333</v>
      </c>
      <c r="D60" s="103">
        <f t="shared" ref="D60:H60" si="7">D9*0.9</f>
        <v>0</v>
      </c>
      <c r="E60" s="103">
        <f t="shared" si="7"/>
        <v>0</v>
      </c>
      <c r="F60" s="103">
        <f t="shared" si="7"/>
        <v>0.30150000000000005</v>
      </c>
      <c r="G60" s="103">
        <f t="shared" si="7"/>
        <v>0.30150000000000005</v>
      </c>
      <c r="H60" s="103">
        <f t="shared" si="7"/>
        <v>0.30150000000000005</v>
      </c>
    </row>
    <row r="61" spans="1:8" x14ac:dyDescent="0.2">
      <c r="C61" s="40" t="s">
        <v>335</v>
      </c>
      <c r="D61" s="103">
        <f t="shared" ref="D61:H61" si="8">D10*0.9</f>
        <v>0</v>
      </c>
      <c r="E61" s="103">
        <f t="shared" si="8"/>
        <v>0</v>
      </c>
      <c r="F61" s="103">
        <f t="shared" si="8"/>
        <v>0.23373134328358211</v>
      </c>
      <c r="G61" s="103">
        <f t="shared" si="8"/>
        <v>0.23373134328358211</v>
      </c>
      <c r="H61" s="103">
        <f t="shared" si="8"/>
        <v>0</v>
      </c>
    </row>
    <row r="62" spans="1:8" x14ac:dyDescent="0.2">
      <c r="B62" s="40" t="s">
        <v>209</v>
      </c>
      <c r="C62" s="40" t="s">
        <v>333</v>
      </c>
      <c r="D62" s="103">
        <f t="shared" ref="D62:H62" si="9">D11*0.9</f>
        <v>0</v>
      </c>
      <c r="E62" s="103">
        <f t="shared" si="9"/>
        <v>0</v>
      </c>
      <c r="F62" s="103">
        <f t="shared" si="9"/>
        <v>0.30150000000000005</v>
      </c>
      <c r="G62" s="103">
        <f t="shared" si="9"/>
        <v>0.30150000000000005</v>
      </c>
      <c r="H62" s="103">
        <f t="shared" si="9"/>
        <v>0.30150000000000005</v>
      </c>
    </row>
    <row r="63" spans="1:8" x14ac:dyDescent="0.2">
      <c r="C63" s="40" t="s">
        <v>335</v>
      </c>
      <c r="D63" s="103">
        <f t="shared" ref="D63:H63" si="10">D12*0.9</f>
        <v>0</v>
      </c>
      <c r="E63" s="103">
        <f t="shared" si="10"/>
        <v>0</v>
      </c>
      <c r="F63" s="103">
        <f t="shared" si="10"/>
        <v>0.23373134328358211</v>
      </c>
      <c r="G63" s="103">
        <f t="shared" si="10"/>
        <v>0.23373134328358211</v>
      </c>
      <c r="H63" s="103">
        <f t="shared" si="10"/>
        <v>0</v>
      </c>
    </row>
    <row r="64" spans="1:8" x14ac:dyDescent="0.2">
      <c r="A64" s="40" t="s">
        <v>149</v>
      </c>
      <c r="B64" s="40" t="s">
        <v>208</v>
      </c>
      <c r="C64" s="40" t="s">
        <v>333</v>
      </c>
      <c r="D64" s="103">
        <f t="shared" ref="D64:H64" si="11">D13*0.9</f>
        <v>0</v>
      </c>
      <c r="E64" s="103">
        <f t="shared" si="11"/>
        <v>0</v>
      </c>
      <c r="F64" s="103">
        <f t="shared" si="11"/>
        <v>0.30150000000000005</v>
      </c>
      <c r="G64" s="103">
        <f t="shared" si="11"/>
        <v>0.30150000000000005</v>
      </c>
      <c r="H64" s="103">
        <f t="shared" si="11"/>
        <v>0.30150000000000005</v>
      </c>
    </row>
    <row r="65" spans="1:8" x14ac:dyDescent="0.2">
      <c r="C65" s="40" t="s">
        <v>335</v>
      </c>
      <c r="D65" s="103">
        <f t="shared" ref="D65:H65" si="12">D14*0.9</f>
        <v>0</v>
      </c>
      <c r="E65" s="103">
        <f t="shared" si="12"/>
        <v>0</v>
      </c>
      <c r="F65" s="103">
        <f t="shared" si="12"/>
        <v>0.63</v>
      </c>
      <c r="G65" s="103">
        <f t="shared" si="12"/>
        <v>0.55800000000000005</v>
      </c>
      <c r="H65" s="103">
        <f t="shared" si="12"/>
        <v>0.55800000000000005</v>
      </c>
    </row>
    <row r="66" spans="1:8" x14ac:dyDescent="0.2">
      <c r="B66" s="40" t="s">
        <v>209</v>
      </c>
      <c r="C66" s="40" t="s">
        <v>333</v>
      </c>
      <c r="D66" s="103">
        <f t="shared" ref="D66:H66" si="13">D15*0.9</f>
        <v>0</v>
      </c>
      <c r="E66" s="103">
        <f t="shared" si="13"/>
        <v>0</v>
      </c>
      <c r="F66" s="103">
        <f t="shared" si="13"/>
        <v>0.30150000000000005</v>
      </c>
      <c r="G66" s="103">
        <f t="shared" si="13"/>
        <v>0.30150000000000005</v>
      </c>
      <c r="H66" s="103">
        <f t="shared" si="13"/>
        <v>0.30150000000000005</v>
      </c>
    </row>
    <row r="67" spans="1:8" x14ac:dyDescent="0.2">
      <c r="C67" s="40" t="s">
        <v>335</v>
      </c>
      <c r="D67" s="103">
        <f t="shared" ref="D67:H67" si="14">D16*0.9</f>
        <v>0</v>
      </c>
      <c r="E67" s="103">
        <f t="shared" si="14"/>
        <v>0</v>
      </c>
      <c r="F67" s="103">
        <f t="shared" si="14"/>
        <v>0.75600000000000001</v>
      </c>
      <c r="G67" s="103">
        <f t="shared" si="14"/>
        <v>0.55800000000000005</v>
      </c>
      <c r="H67" s="103">
        <f t="shared" si="14"/>
        <v>0.55800000000000005</v>
      </c>
    </row>
    <row r="68" spans="1:8" x14ac:dyDescent="0.2">
      <c r="A68" s="40" t="s">
        <v>154</v>
      </c>
      <c r="B68" s="40" t="s">
        <v>89</v>
      </c>
      <c r="C68" s="40" t="s">
        <v>333</v>
      </c>
      <c r="D68" s="103">
        <f t="shared" ref="D68:H68" si="15">D17*0.9</f>
        <v>0.63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</row>
    <row r="69" spans="1:8" x14ac:dyDescent="0.2">
      <c r="C69" s="40" t="s">
        <v>334</v>
      </c>
      <c r="D69" s="103">
        <f t="shared" ref="D69:H69" si="16">D18*0.9</f>
        <v>0.41400000000000003</v>
      </c>
      <c r="E69" s="103">
        <f t="shared" si="16"/>
        <v>0</v>
      </c>
      <c r="F69" s="103">
        <f t="shared" si="16"/>
        <v>0</v>
      </c>
      <c r="G69" s="103">
        <f t="shared" si="16"/>
        <v>0</v>
      </c>
      <c r="H69" s="103">
        <f t="shared" si="16"/>
        <v>0</v>
      </c>
    </row>
    <row r="70" spans="1:8" x14ac:dyDescent="0.2">
      <c r="A70" s="40" t="s">
        <v>152</v>
      </c>
      <c r="B70" s="40" t="s">
        <v>89</v>
      </c>
      <c r="C70" s="40" t="s">
        <v>333</v>
      </c>
      <c r="D70" s="103">
        <f t="shared" ref="D70:H70" si="17">D19*0.9</f>
        <v>0.63</v>
      </c>
      <c r="E70" s="103">
        <f t="shared" si="17"/>
        <v>0</v>
      </c>
      <c r="F70" s="103">
        <f t="shared" si="17"/>
        <v>0</v>
      </c>
      <c r="G70" s="103">
        <f t="shared" si="17"/>
        <v>0</v>
      </c>
      <c r="H70" s="103">
        <f t="shared" si="17"/>
        <v>0</v>
      </c>
    </row>
    <row r="71" spans="1:8" x14ac:dyDescent="0.2">
      <c r="C71" s="40" t="s">
        <v>334</v>
      </c>
      <c r="D71" s="103">
        <f t="shared" ref="D71:H71" si="18">D20*0.9</f>
        <v>0.41400000000000003</v>
      </c>
      <c r="E71" s="103">
        <f t="shared" si="18"/>
        <v>0</v>
      </c>
      <c r="F71" s="103">
        <f t="shared" si="18"/>
        <v>0</v>
      </c>
      <c r="G71" s="103">
        <f t="shared" si="18"/>
        <v>0</v>
      </c>
      <c r="H71" s="103">
        <f t="shared" si="18"/>
        <v>0</v>
      </c>
    </row>
    <row r="72" spans="1:8" x14ac:dyDescent="0.2">
      <c r="A72" s="40" t="s">
        <v>153</v>
      </c>
      <c r="B72" s="40" t="s">
        <v>89</v>
      </c>
      <c r="C72" s="40" t="s">
        <v>333</v>
      </c>
      <c r="D72" s="103">
        <f t="shared" ref="D72:H72" si="19">D21*0.9</f>
        <v>0.63</v>
      </c>
      <c r="E72" s="103">
        <f t="shared" si="19"/>
        <v>0</v>
      </c>
      <c r="F72" s="103">
        <f t="shared" si="19"/>
        <v>0</v>
      </c>
      <c r="G72" s="103">
        <f t="shared" si="19"/>
        <v>0</v>
      </c>
      <c r="H72" s="103">
        <f t="shared" si="19"/>
        <v>0</v>
      </c>
    </row>
    <row r="73" spans="1:8" x14ac:dyDescent="0.2">
      <c r="C73" s="40" t="s">
        <v>334</v>
      </c>
      <c r="D73" s="103">
        <f t="shared" ref="D73:H73" si="20">D22*0.9</f>
        <v>0.41400000000000003</v>
      </c>
      <c r="E73" s="103">
        <f t="shared" si="20"/>
        <v>0</v>
      </c>
      <c r="F73" s="103">
        <f t="shared" si="20"/>
        <v>0</v>
      </c>
      <c r="G73" s="103">
        <f t="shared" si="20"/>
        <v>0</v>
      </c>
      <c r="H73" s="103">
        <f t="shared" si="20"/>
        <v>0</v>
      </c>
    </row>
    <row r="74" spans="1:8" x14ac:dyDescent="0.2">
      <c r="A74" s="40" t="s">
        <v>180</v>
      </c>
      <c r="B74" s="40" t="s">
        <v>92</v>
      </c>
      <c r="C74" s="40" t="s">
        <v>333</v>
      </c>
      <c r="D74" s="103">
        <f t="shared" ref="D74:H74" si="21">D23*0.9</f>
        <v>0.9</v>
      </c>
      <c r="E74" s="103">
        <f t="shared" si="21"/>
        <v>0.9</v>
      </c>
      <c r="F74" s="103">
        <f t="shared" si="21"/>
        <v>0.9</v>
      </c>
      <c r="G74" s="103">
        <f t="shared" si="21"/>
        <v>0.9</v>
      </c>
      <c r="H74" s="103">
        <f t="shared" si="21"/>
        <v>0.9</v>
      </c>
    </row>
    <row r="75" spans="1:8" x14ac:dyDescent="0.2">
      <c r="C75" s="40" t="s">
        <v>334</v>
      </c>
      <c r="D75" s="103">
        <f t="shared" ref="D75:H75" si="22">D24*0.9</f>
        <v>0</v>
      </c>
      <c r="E75" s="103">
        <f t="shared" si="22"/>
        <v>0</v>
      </c>
      <c r="F75" s="103">
        <f t="shared" si="22"/>
        <v>0</v>
      </c>
      <c r="G75" s="103">
        <f t="shared" si="22"/>
        <v>0</v>
      </c>
      <c r="H75" s="103">
        <f t="shared" si="22"/>
        <v>0</v>
      </c>
    </row>
    <row r="76" spans="1:8" x14ac:dyDescent="0.2">
      <c r="C76" s="40" t="s">
        <v>335</v>
      </c>
      <c r="D76" s="103">
        <f t="shared" ref="D76:H76" si="23">D25*0.9</f>
        <v>0</v>
      </c>
      <c r="E76" s="103">
        <f t="shared" si="23"/>
        <v>0</v>
      </c>
      <c r="F76" s="103">
        <f t="shared" si="23"/>
        <v>0</v>
      </c>
      <c r="G76" s="103">
        <f t="shared" si="23"/>
        <v>0</v>
      </c>
      <c r="H76" s="103">
        <f t="shared" si="23"/>
        <v>0</v>
      </c>
    </row>
    <row r="77" spans="1:8" x14ac:dyDescent="0.2">
      <c r="A77" s="40" t="s">
        <v>181</v>
      </c>
      <c r="B77" s="40" t="s">
        <v>92</v>
      </c>
      <c r="C77" s="40" t="s">
        <v>333</v>
      </c>
      <c r="D77" s="103">
        <f t="shared" ref="D77:H77" si="24">D26*0.9</f>
        <v>0.9</v>
      </c>
      <c r="E77" s="103">
        <f t="shared" si="24"/>
        <v>0.9</v>
      </c>
      <c r="F77" s="103">
        <f t="shared" si="24"/>
        <v>0.9</v>
      </c>
      <c r="G77" s="103">
        <f t="shared" si="24"/>
        <v>0.9</v>
      </c>
      <c r="H77" s="103">
        <f t="shared" si="24"/>
        <v>0.9</v>
      </c>
    </row>
    <row r="78" spans="1:8" x14ac:dyDescent="0.2">
      <c r="C78" s="40" t="s">
        <v>334</v>
      </c>
      <c r="D78" s="103">
        <f t="shared" ref="D78:H78" si="25">D27*0.9</f>
        <v>0</v>
      </c>
      <c r="E78" s="103">
        <f t="shared" si="25"/>
        <v>0</v>
      </c>
      <c r="F78" s="103">
        <f t="shared" si="25"/>
        <v>0</v>
      </c>
      <c r="G78" s="103">
        <f t="shared" si="25"/>
        <v>0</v>
      </c>
      <c r="H78" s="103">
        <f t="shared" si="25"/>
        <v>0</v>
      </c>
    </row>
    <row r="79" spans="1:8" x14ac:dyDescent="0.2">
      <c r="C79" s="40" t="s">
        <v>335</v>
      </c>
      <c r="D79" s="103">
        <f t="shared" ref="D79:H79" si="26">D28*0.9</f>
        <v>0</v>
      </c>
      <c r="E79" s="103">
        <f t="shared" si="26"/>
        <v>0</v>
      </c>
      <c r="F79" s="103">
        <f t="shared" si="26"/>
        <v>0</v>
      </c>
      <c r="G79" s="103">
        <f t="shared" si="26"/>
        <v>0</v>
      </c>
      <c r="H79" s="103">
        <f t="shared" si="26"/>
        <v>0</v>
      </c>
    </row>
    <row r="80" spans="1:8" x14ac:dyDescent="0.2">
      <c r="A80" s="40" t="s">
        <v>179</v>
      </c>
      <c r="B80" s="40" t="s">
        <v>92</v>
      </c>
      <c r="C80" s="40" t="s">
        <v>333</v>
      </c>
      <c r="D80" s="103">
        <f t="shared" ref="D80:H80" si="27">D29*0.9</f>
        <v>0.9</v>
      </c>
      <c r="E80" s="103">
        <f t="shared" si="27"/>
        <v>0.9</v>
      </c>
      <c r="F80" s="103">
        <f t="shared" si="27"/>
        <v>0.9</v>
      </c>
      <c r="G80" s="103">
        <f t="shared" si="27"/>
        <v>0.9</v>
      </c>
      <c r="H80" s="103">
        <f t="shared" si="27"/>
        <v>0.9</v>
      </c>
    </row>
    <row r="81" spans="1:8" x14ac:dyDescent="0.2">
      <c r="C81" s="40" t="s">
        <v>334</v>
      </c>
      <c r="D81" s="103">
        <f t="shared" ref="D81:H81" si="28">D30*0.9</f>
        <v>0</v>
      </c>
      <c r="E81" s="103">
        <f t="shared" si="28"/>
        <v>0</v>
      </c>
      <c r="F81" s="103">
        <f t="shared" si="28"/>
        <v>0</v>
      </c>
      <c r="G81" s="103">
        <f t="shared" si="28"/>
        <v>0</v>
      </c>
      <c r="H81" s="103">
        <f t="shared" si="28"/>
        <v>0</v>
      </c>
    </row>
    <row r="82" spans="1:8" x14ac:dyDescent="0.2">
      <c r="C82" s="40" t="s">
        <v>335</v>
      </c>
      <c r="D82" s="103">
        <f t="shared" ref="D82:H82" si="29">D31*0.9</f>
        <v>0</v>
      </c>
      <c r="E82" s="103">
        <f t="shared" si="29"/>
        <v>0</v>
      </c>
      <c r="F82" s="103">
        <f t="shared" si="29"/>
        <v>0</v>
      </c>
      <c r="G82" s="103">
        <f t="shared" si="29"/>
        <v>0</v>
      </c>
      <c r="H82" s="103">
        <f t="shared" si="29"/>
        <v>0</v>
      </c>
    </row>
    <row r="83" spans="1:8" x14ac:dyDescent="0.2">
      <c r="A83" s="40" t="s">
        <v>178</v>
      </c>
      <c r="B83" s="40" t="s">
        <v>92</v>
      </c>
      <c r="C83" s="40" t="s">
        <v>333</v>
      </c>
      <c r="D83" s="103">
        <f t="shared" ref="D83:H83" si="30">D32*0.9</f>
        <v>0.9</v>
      </c>
      <c r="E83" s="103">
        <f t="shared" si="30"/>
        <v>0.9</v>
      </c>
      <c r="F83" s="103">
        <f t="shared" si="30"/>
        <v>0.9</v>
      </c>
      <c r="G83" s="103">
        <f t="shared" si="30"/>
        <v>0.9</v>
      </c>
      <c r="H83" s="103">
        <f t="shared" si="30"/>
        <v>0.9</v>
      </c>
    </row>
    <row r="84" spans="1:8" x14ac:dyDescent="0.2">
      <c r="C84" s="40" t="s">
        <v>334</v>
      </c>
      <c r="D84" s="103">
        <f t="shared" ref="D84:H84" si="31">D33*0.9</f>
        <v>0</v>
      </c>
      <c r="E84" s="103">
        <f t="shared" si="31"/>
        <v>0</v>
      </c>
      <c r="F84" s="103">
        <f t="shared" si="31"/>
        <v>0</v>
      </c>
      <c r="G84" s="103">
        <f t="shared" si="31"/>
        <v>0</v>
      </c>
      <c r="H84" s="103">
        <f t="shared" si="31"/>
        <v>0</v>
      </c>
    </row>
    <row r="85" spans="1:8" x14ac:dyDescent="0.2">
      <c r="C85" s="40" t="s">
        <v>335</v>
      </c>
      <c r="D85" s="103">
        <f t="shared" ref="D85:H85" si="32">D34*0.9</f>
        <v>0</v>
      </c>
      <c r="E85" s="103">
        <f t="shared" si="32"/>
        <v>0</v>
      </c>
      <c r="F85" s="103">
        <f t="shared" si="32"/>
        <v>0</v>
      </c>
      <c r="G85" s="103">
        <f t="shared" si="32"/>
        <v>0</v>
      </c>
      <c r="H85" s="103">
        <f t="shared" si="32"/>
        <v>0</v>
      </c>
    </row>
    <row r="86" spans="1:8" x14ac:dyDescent="0.2">
      <c r="A86" s="40" t="s">
        <v>177</v>
      </c>
      <c r="B86" s="40" t="s">
        <v>92</v>
      </c>
      <c r="C86" s="40" t="s">
        <v>333</v>
      </c>
      <c r="D86" s="103">
        <f t="shared" ref="D86:H86" si="33">D35*0.9</f>
        <v>0.9</v>
      </c>
      <c r="E86" s="103">
        <f t="shared" si="33"/>
        <v>0.9</v>
      </c>
      <c r="F86" s="103">
        <f t="shared" si="33"/>
        <v>0.9</v>
      </c>
      <c r="G86" s="103">
        <f t="shared" si="33"/>
        <v>0.9</v>
      </c>
      <c r="H86" s="103">
        <f t="shared" si="33"/>
        <v>0.9</v>
      </c>
    </row>
    <row r="87" spans="1:8" x14ac:dyDescent="0.2">
      <c r="C87" s="40" t="s">
        <v>334</v>
      </c>
      <c r="D87" s="103">
        <f t="shared" ref="D87:H87" si="34">D36*0.9</f>
        <v>0</v>
      </c>
      <c r="E87" s="103">
        <f t="shared" si="34"/>
        <v>0</v>
      </c>
      <c r="F87" s="103">
        <f t="shared" si="34"/>
        <v>0</v>
      </c>
      <c r="G87" s="103">
        <f t="shared" si="34"/>
        <v>0</v>
      </c>
      <c r="H87" s="103">
        <f t="shared" si="34"/>
        <v>0</v>
      </c>
    </row>
    <row r="88" spans="1:8" x14ac:dyDescent="0.2">
      <c r="C88" s="40" t="s">
        <v>335</v>
      </c>
      <c r="D88" s="103">
        <f t="shared" ref="D88:H88" si="35">D37*0.9</f>
        <v>0</v>
      </c>
      <c r="E88" s="103">
        <f t="shared" si="35"/>
        <v>0</v>
      </c>
      <c r="F88" s="103">
        <f t="shared" si="35"/>
        <v>0</v>
      </c>
      <c r="G88" s="103">
        <f t="shared" si="35"/>
        <v>0</v>
      </c>
      <c r="H88" s="103">
        <f t="shared" si="35"/>
        <v>0</v>
      </c>
    </row>
    <row r="89" spans="1:8" x14ac:dyDescent="0.2">
      <c r="A89" s="40" t="s">
        <v>183</v>
      </c>
      <c r="B89" s="40" t="s">
        <v>92</v>
      </c>
      <c r="C89" s="40" t="s">
        <v>333</v>
      </c>
      <c r="D89" s="103">
        <f t="shared" ref="D89:H89" si="36">D38*0.9</f>
        <v>0.27</v>
      </c>
      <c r="E89" s="103">
        <f t="shared" si="36"/>
        <v>0.27</v>
      </c>
      <c r="F89" s="103">
        <f t="shared" si="36"/>
        <v>0.27</v>
      </c>
      <c r="G89" s="103">
        <f t="shared" si="36"/>
        <v>0.27</v>
      </c>
      <c r="H89" s="103">
        <f t="shared" si="36"/>
        <v>0.27</v>
      </c>
    </row>
    <row r="90" spans="1:8" x14ac:dyDescent="0.2">
      <c r="C90" s="40" t="s">
        <v>334</v>
      </c>
      <c r="D90" s="103">
        <f t="shared" ref="D90:H90" si="37">D39*0.9</f>
        <v>0.45</v>
      </c>
      <c r="E90" s="103">
        <f t="shared" si="37"/>
        <v>0.45</v>
      </c>
      <c r="F90" s="103">
        <f t="shared" si="37"/>
        <v>0.45</v>
      </c>
      <c r="G90" s="103">
        <f t="shared" si="37"/>
        <v>0.45</v>
      </c>
      <c r="H90" s="103">
        <f t="shared" si="37"/>
        <v>0.45</v>
      </c>
    </row>
    <row r="91" spans="1:8" x14ac:dyDescent="0.2">
      <c r="C91" s="40" t="s">
        <v>335</v>
      </c>
      <c r="D91" s="103">
        <f t="shared" ref="D91:H91" si="38">D40*0.9</f>
        <v>0.58500000000000008</v>
      </c>
      <c r="E91" s="103">
        <f t="shared" si="38"/>
        <v>0.58500000000000008</v>
      </c>
      <c r="F91" s="103">
        <f t="shared" si="38"/>
        <v>0.58500000000000008</v>
      </c>
      <c r="G91" s="103">
        <f t="shared" si="38"/>
        <v>0.58500000000000008</v>
      </c>
      <c r="H91" s="103">
        <f t="shared" si="38"/>
        <v>0.58500000000000008</v>
      </c>
    </row>
    <row r="92" spans="1:8" x14ac:dyDescent="0.2">
      <c r="B92" s="40" t="s">
        <v>93</v>
      </c>
      <c r="C92" s="40" t="s">
        <v>333</v>
      </c>
      <c r="D92" s="103">
        <f t="shared" ref="D92:H92" si="39">D41*0.9</f>
        <v>0.27</v>
      </c>
      <c r="E92" s="103">
        <f t="shared" si="39"/>
        <v>0.27</v>
      </c>
      <c r="F92" s="103">
        <f t="shared" si="39"/>
        <v>0.27</v>
      </c>
      <c r="G92" s="103">
        <f t="shared" si="39"/>
        <v>0.27</v>
      </c>
      <c r="H92" s="103">
        <f t="shared" si="39"/>
        <v>0.27</v>
      </c>
    </row>
    <row r="93" spans="1:8" x14ac:dyDescent="0.2">
      <c r="C93" s="40" t="s">
        <v>334</v>
      </c>
      <c r="D93" s="103">
        <f t="shared" ref="D93:H93" si="40">D42*0.9</f>
        <v>0.441</v>
      </c>
      <c r="E93" s="103">
        <f t="shared" si="40"/>
        <v>0.441</v>
      </c>
      <c r="F93" s="103">
        <f t="shared" si="40"/>
        <v>0.441</v>
      </c>
      <c r="G93" s="103">
        <f t="shared" si="40"/>
        <v>0.441</v>
      </c>
      <c r="H93" s="103">
        <f t="shared" si="40"/>
        <v>0.441</v>
      </c>
    </row>
    <row r="94" spans="1:8" x14ac:dyDescent="0.2">
      <c r="C94" s="40" t="s">
        <v>335</v>
      </c>
      <c r="D94" s="103">
        <f t="shared" ref="D94:H94" si="41">D43*0.9</f>
        <v>0.46800000000000003</v>
      </c>
      <c r="E94" s="103">
        <f t="shared" si="41"/>
        <v>0.46800000000000003</v>
      </c>
      <c r="F94" s="103">
        <f t="shared" si="41"/>
        <v>0.46800000000000003</v>
      </c>
      <c r="G94" s="103">
        <f t="shared" si="41"/>
        <v>0.46800000000000003</v>
      </c>
      <c r="H94" s="103">
        <f t="shared" si="41"/>
        <v>0.46800000000000003</v>
      </c>
    </row>
    <row r="95" spans="1:8" x14ac:dyDescent="0.2">
      <c r="A95" s="40" t="s">
        <v>173</v>
      </c>
      <c r="B95" s="40" t="s">
        <v>92</v>
      </c>
      <c r="C95" s="40" t="s">
        <v>333</v>
      </c>
      <c r="D95" s="103">
        <f t="shared" ref="D95:H95" si="42">D44*0.9</f>
        <v>0.79200000000000004</v>
      </c>
      <c r="E95" s="103">
        <f t="shared" si="42"/>
        <v>0.79200000000000004</v>
      </c>
      <c r="F95" s="103">
        <f t="shared" si="42"/>
        <v>0.79200000000000004</v>
      </c>
      <c r="G95" s="103">
        <f t="shared" si="42"/>
        <v>0.79200000000000004</v>
      </c>
      <c r="H95" s="103">
        <f t="shared" si="42"/>
        <v>0.79200000000000004</v>
      </c>
    </row>
    <row r="96" spans="1:8" x14ac:dyDescent="0.2">
      <c r="C96" s="40" t="s">
        <v>334</v>
      </c>
      <c r="D96" s="103">
        <f t="shared" ref="D96:H96" si="43">D45*0.9</f>
        <v>0.83700000000000008</v>
      </c>
      <c r="E96" s="103">
        <f t="shared" si="43"/>
        <v>0.83700000000000008</v>
      </c>
      <c r="F96" s="103">
        <f t="shared" si="43"/>
        <v>0.83700000000000008</v>
      </c>
      <c r="G96" s="103">
        <f t="shared" si="43"/>
        <v>0.83700000000000008</v>
      </c>
      <c r="H96" s="103">
        <f t="shared" si="43"/>
        <v>0.83700000000000008</v>
      </c>
    </row>
    <row r="97" spans="1:8" x14ac:dyDescent="0.2">
      <c r="A97" s="40" t="s">
        <v>182</v>
      </c>
      <c r="B97" s="40" t="s">
        <v>92</v>
      </c>
      <c r="C97" s="40" t="s">
        <v>333</v>
      </c>
      <c r="D97" s="103">
        <f t="shared" ref="D97:H97" si="44">D46*0.9</f>
        <v>0.9</v>
      </c>
      <c r="E97" s="103">
        <f t="shared" si="44"/>
        <v>0.9</v>
      </c>
      <c r="F97" s="103">
        <f t="shared" si="44"/>
        <v>0.9</v>
      </c>
      <c r="G97" s="103">
        <f t="shared" si="44"/>
        <v>0.9</v>
      </c>
      <c r="H97" s="103">
        <f t="shared" si="44"/>
        <v>0.9</v>
      </c>
    </row>
    <row r="98" spans="1:8" x14ac:dyDescent="0.2">
      <c r="C98" s="40" t="s">
        <v>334</v>
      </c>
      <c r="D98" s="103">
        <f t="shared" ref="D98:H98" si="45">D47*0.9</f>
        <v>0.77400000000000002</v>
      </c>
      <c r="E98" s="103">
        <f t="shared" si="45"/>
        <v>0.77400000000000002</v>
      </c>
      <c r="F98" s="103">
        <f t="shared" si="45"/>
        <v>0.77400000000000002</v>
      </c>
      <c r="G98" s="103">
        <f t="shared" si="45"/>
        <v>0.77400000000000002</v>
      </c>
      <c r="H98" s="103">
        <f t="shared" si="45"/>
        <v>0.77400000000000002</v>
      </c>
    </row>
    <row r="99" spans="1:8" x14ac:dyDescent="0.2">
      <c r="A99" s="40" t="s">
        <v>166</v>
      </c>
      <c r="B99" s="40" t="s">
        <v>87</v>
      </c>
      <c r="C99" s="40" t="s">
        <v>333</v>
      </c>
      <c r="D99" s="103">
        <f t="shared" ref="D99:H99" si="46">D48*0.9</f>
        <v>0.52200000000000002</v>
      </c>
      <c r="E99" s="103">
        <f t="shared" si="46"/>
        <v>0.52200000000000002</v>
      </c>
      <c r="F99" s="103">
        <f t="shared" si="46"/>
        <v>0</v>
      </c>
      <c r="G99" s="103">
        <f t="shared" si="46"/>
        <v>0</v>
      </c>
      <c r="H99" s="103">
        <f t="shared" si="46"/>
        <v>0</v>
      </c>
    </row>
    <row r="100" spans="1:8" x14ac:dyDescent="0.2">
      <c r="C100" s="40" t="s">
        <v>334</v>
      </c>
      <c r="D100" s="103">
        <f t="shared" ref="D100:H100" si="47">D49*0.9</f>
        <v>0.45900000000000002</v>
      </c>
      <c r="E100" s="103">
        <f t="shared" si="47"/>
        <v>0.45900000000000002</v>
      </c>
      <c r="F100" s="103">
        <f t="shared" si="47"/>
        <v>0</v>
      </c>
      <c r="G100" s="103">
        <f t="shared" si="47"/>
        <v>0</v>
      </c>
      <c r="H100" s="103">
        <f t="shared" si="47"/>
        <v>0</v>
      </c>
    </row>
    <row r="102" spans="1:8" s="106" customFormat="1" x14ac:dyDescent="0.2">
      <c r="A102" s="109" t="s">
        <v>331</v>
      </c>
      <c r="B102" s="110"/>
      <c r="C102" s="110"/>
    </row>
    <row r="103" spans="1:8" x14ac:dyDescent="0.2">
      <c r="A103" s="30" t="s">
        <v>144</v>
      </c>
      <c r="B103" s="30" t="s">
        <v>332</v>
      </c>
      <c r="C103" s="95" t="s">
        <v>16</v>
      </c>
      <c r="D103" s="30" t="s">
        <v>114</v>
      </c>
      <c r="E103" s="30" t="s">
        <v>101</v>
      </c>
      <c r="F103" s="30" t="s">
        <v>102</v>
      </c>
      <c r="G103" s="30" t="s">
        <v>103</v>
      </c>
      <c r="H103" s="30" t="s">
        <v>104</v>
      </c>
    </row>
    <row r="104" spans="1:8" x14ac:dyDescent="0.2">
      <c r="A104" s="40" t="s">
        <v>176</v>
      </c>
      <c r="B104" s="40" t="s">
        <v>92</v>
      </c>
      <c r="C104" s="40" t="s">
        <v>333</v>
      </c>
      <c r="D104" s="103">
        <f>D2*1.05</f>
        <v>0</v>
      </c>
      <c r="E104" s="103">
        <f t="shared" ref="E104:H104" si="48">E2*1.05</f>
        <v>0</v>
      </c>
      <c r="F104" s="103">
        <f t="shared" si="48"/>
        <v>0.35175000000000006</v>
      </c>
      <c r="G104" s="103">
        <f t="shared" si="48"/>
        <v>0.35175000000000006</v>
      </c>
      <c r="H104" s="103">
        <f t="shared" si="48"/>
        <v>0.35175000000000006</v>
      </c>
    </row>
    <row r="105" spans="1:8" x14ac:dyDescent="0.2">
      <c r="C105" s="40" t="s">
        <v>334</v>
      </c>
      <c r="D105" s="103">
        <f t="shared" ref="D105:H105" si="49">D3*1.05</f>
        <v>0</v>
      </c>
      <c r="E105" s="103">
        <f t="shared" si="49"/>
        <v>0</v>
      </c>
      <c r="F105" s="103">
        <f t="shared" si="49"/>
        <v>0.55791044776119403</v>
      </c>
      <c r="G105" s="103">
        <f t="shared" si="49"/>
        <v>0.55791044776119403</v>
      </c>
      <c r="H105" s="103">
        <f t="shared" si="49"/>
        <v>0.55791044776119403</v>
      </c>
    </row>
    <row r="106" spans="1:8" x14ac:dyDescent="0.2">
      <c r="C106" s="40" t="s">
        <v>335</v>
      </c>
      <c r="D106" s="103">
        <f t="shared" ref="D106:H106" si="50">D4*1.05</f>
        <v>0</v>
      </c>
      <c r="E106" s="103">
        <f t="shared" si="50"/>
        <v>0</v>
      </c>
      <c r="F106" s="103">
        <f t="shared" si="50"/>
        <v>0.40432835820895546</v>
      </c>
      <c r="G106" s="103">
        <f t="shared" si="50"/>
        <v>0.40432835820895546</v>
      </c>
      <c r="H106" s="103">
        <f t="shared" si="50"/>
        <v>0.40432835820895546</v>
      </c>
    </row>
    <row r="107" spans="1:8" x14ac:dyDescent="0.2">
      <c r="A107" s="40" t="s">
        <v>174</v>
      </c>
      <c r="B107" s="40" t="s">
        <v>208</v>
      </c>
      <c r="C107" s="40" t="s">
        <v>333</v>
      </c>
      <c r="D107" s="103">
        <f t="shared" ref="D107:H107" si="51">D5*1.05</f>
        <v>0</v>
      </c>
      <c r="E107" s="103">
        <f t="shared" si="51"/>
        <v>0</v>
      </c>
      <c r="F107" s="103">
        <f t="shared" si="51"/>
        <v>0.35175000000000006</v>
      </c>
      <c r="G107" s="103">
        <f t="shared" si="51"/>
        <v>0.35175000000000006</v>
      </c>
      <c r="H107" s="103">
        <f t="shared" si="51"/>
        <v>0.35175000000000006</v>
      </c>
    </row>
    <row r="108" spans="1:8" x14ac:dyDescent="0.2">
      <c r="C108" s="40" t="s">
        <v>335</v>
      </c>
      <c r="D108" s="103">
        <f t="shared" ref="D108:H108" si="52">D6*1.05</f>
        <v>0</v>
      </c>
      <c r="E108" s="103">
        <f t="shared" si="52"/>
        <v>0</v>
      </c>
      <c r="F108" s="103">
        <f t="shared" si="52"/>
        <v>0.27268656716417916</v>
      </c>
      <c r="G108" s="103">
        <f t="shared" si="52"/>
        <v>0.27268656716417916</v>
      </c>
      <c r="H108" s="103">
        <f t="shared" si="52"/>
        <v>0</v>
      </c>
    </row>
    <row r="109" spans="1:8" x14ac:dyDescent="0.2">
      <c r="B109" s="40" t="s">
        <v>209</v>
      </c>
      <c r="C109" s="40" t="s">
        <v>333</v>
      </c>
      <c r="D109" s="103">
        <f t="shared" ref="D109:H109" si="53">D7*1.05</f>
        <v>0</v>
      </c>
      <c r="E109" s="103">
        <f t="shared" si="53"/>
        <v>0</v>
      </c>
      <c r="F109" s="103">
        <f t="shared" si="53"/>
        <v>0.35175000000000006</v>
      </c>
      <c r="G109" s="103">
        <f t="shared" si="53"/>
        <v>0.35175000000000006</v>
      </c>
      <c r="H109" s="103">
        <f t="shared" si="53"/>
        <v>0.35175000000000006</v>
      </c>
    </row>
    <row r="110" spans="1:8" x14ac:dyDescent="0.2">
      <c r="C110" s="40" t="s">
        <v>335</v>
      </c>
      <c r="D110" s="103">
        <f t="shared" ref="D110:H110" si="54">D8*1.05</f>
        <v>0</v>
      </c>
      <c r="E110" s="103">
        <f t="shared" si="54"/>
        <v>0</v>
      </c>
      <c r="F110" s="103">
        <f t="shared" si="54"/>
        <v>0.27268656716417916</v>
      </c>
      <c r="G110" s="103">
        <f t="shared" si="54"/>
        <v>0.27268656716417916</v>
      </c>
      <c r="H110" s="103">
        <f t="shared" si="54"/>
        <v>0</v>
      </c>
    </row>
    <row r="111" spans="1:8" x14ac:dyDescent="0.2">
      <c r="A111" s="40" t="s">
        <v>167</v>
      </c>
      <c r="B111" s="40" t="s">
        <v>208</v>
      </c>
      <c r="C111" s="40" t="s">
        <v>333</v>
      </c>
      <c r="D111" s="103">
        <f t="shared" ref="D111:H111" si="55">D9*1.05</f>
        <v>0</v>
      </c>
      <c r="E111" s="103">
        <f t="shared" si="55"/>
        <v>0</v>
      </c>
      <c r="F111" s="103">
        <f t="shared" si="55"/>
        <v>0.35175000000000006</v>
      </c>
      <c r="G111" s="103">
        <f t="shared" si="55"/>
        <v>0.35175000000000006</v>
      </c>
      <c r="H111" s="103">
        <f t="shared" si="55"/>
        <v>0.35175000000000006</v>
      </c>
    </row>
    <row r="112" spans="1:8" x14ac:dyDescent="0.2">
      <c r="C112" s="40" t="s">
        <v>335</v>
      </c>
      <c r="D112" s="103">
        <f t="shared" ref="D112:H112" si="56">D10*1.05</f>
        <v>0</v>
      </c>
      <c r="E112" s="103">
        <f t="shared" si="56"/>
        <v>0</v>
      </c>
      <c r="F112" s="103">
        <f t="shared" si="56"/>
        <v>0.27268656716417916</v>
      </c>
      <c r="G112" s="103">
        <f t="shared" si="56"/>
        <v>0.27268656716417916</v>
      </c>
      <c r="H112" s="103">
        <f t="shared" si="56"/>
        <v>0</v>
      </c>
    </row>
    <row r="113" spans="1:8" x14ac:dyDescent="0.2">
      <c r="B113" s="40" t="s">
        <v>209</v>
      </c>
      <c r="C113" s="40" t="s">
        <v>333</v>
      </c>
      <c r="D113" s="103">
        <f t="shared" ref="D113:H113" si="57">D11*1.05</f>
        <v>0</v>
      </c>
      <c r="E113" s="103">
        <f t="shared" si="57"/>
        <v>0</v>
      </c>
      <c r="F113" s="103">
        <f t="shared" si="57"/>
        <v>0.35175000000000006</v>
      </c>
      <c r="G113" s="103">
        <f t="shared" si="57"/>
        <v>0.35175000000000006</v>
      </c>
      <c r="H113" s="103">
        <f t="shared" si="57"/>
        <v>0.35175000000000006</v>
      </c>
    </row>
    <row r="114" spans="1:8" x14ac:dyDescent="0.2">
      <c r="C114" s="40" t="s">
        <v>335</v>
      </c>
      <c r="D114" s="103">
        <f t="shared" ref="D114:H114" si="58">D12*1.05</f>
        <v>0</v>
      </c>
      <c r="E114" s="103">
        <f t="shared" si="58"/>
        <v>0</v>
      </c>
      <c r="F114" s="103">
        <f t="shared" si="58"/>
        <v>0.27268656716417916</v>
      </c>
      <c r="G114" s="103">
        <f t="shared" si="58"/>
        <v>0.27268656716417916</v>
      </c>
      <c r="H114" s="103">
        <f t="shared" si="58"/>
        <v>0</v>
      </c>
    </row>
    <row r="115" spans="1:8" x14ac:dyDescent="0.2">
      <c r="A115" s="40" t="s">
        <v>149</v>
      </c>
      <c r="B115" s="40" t="s">
        <v>208</v>
      </c>
      <c r="C115" s="40" t="s">
        <v>333</v>
      </c>
      <c r="D115" s="103">
        <f t="shared" ref="D115:H115" si="59">D13*1.05</f>
        <v>0</v>
      </c>
      <c r="E115" s="103">
        <f t="shared" si="59"/>
        <v>0</v>
      </c>
      <c r="F115" s="103">
        <f t="shared" si="59"/>
        <v>0.35175000000000006</v>
      </c>
      <c r="G115" s="103">
        <f t="shared" si="59"/>
        <v>0.35175000000000006</v>
      </c>
      <c r="H115" s="103">
        <f t="shared" si="59"/>
        <v>0.35175000000000006</v>
      </c>
    </row>
    <row r="116" spans="1:8" x14ac:dyDescent="0.2">
      <c r="C116" s="40" t="s">
        <v>335</v>
      </c>
      <c r="D116" s="103">
        <f t="shared" ref="D116:H116" si="60">D14*1.05</f>
        <v>0</v>
      </c>
      <c r="E116" s="103">
        <f t="shared" si="60"/>
        <v>0</v>
      </c>
      <c r="F116" s="103">
        <f t="shared" si="60"/>
        <v>0.73499999999999999</v>
      </c>
      <c r="G116" s="103">
        <f t="shared" si="60"/>
        <v>0.65100000000000002</v>
      </c>
      <c r="H116" s="103">
        <f t="shared" si="60"/>
        <v>0.65100000000000002</v>
      </c>
    </row>
    <row r="117" spans="1:8" x14ac:dyDescent="0.2">
      <c r="B117" s="40" t="s">
        <v>209</v>
      </c>
      <c r="C117" s="40" t="s">
        <v>333</v>
      </c>
      <c r="D117" s="103">
        <f t="shared" ref="D117:H117" si="61">D15*1.05</f>
        <v>0</v>
      </c>
      <c r="E117" s="103">
        <f t="shared" si="61"/>
        <v>0</v>
      </c>
      <c r="F117" s="103">
        <f t="shared" si="61"/>
        <v>0.35175000000000006</v>
      </c>
      <c r="G117" s="103">
        <f t="shared" si="61"/>
        <v>0.35175000000000006</v>
      </c>
      <c r="H117" s="103">
        <f t="shared" si="61"/>
        <v>0.35175000000000006</v>
      </c>
    </row>
    <row r="118" spans="1:8" x14ac:dyDescent="0.2">
      <c r="C118" s="40" t="s">
        <v>335</v>
      </c>
      <c r="D118" s="103">
        <f t="shared" ref="D118:H118" si="62">D16*1.05</f>
        <v>0</v>
      </c>
      <c r="E118" s="103">
        <f t="shared" si="62"/>
        <v>0</v>
      </c>
      <c r="F118" s="103">
        <f t="shared" si="62"/>
        <v>0.88200000000000001</v>
      </c>
      <c r="G118" s="103">
        <f t="shared" si="62"/>
        <v>0.65100000000000002</v>
      </c>
      <c r="H118" s="103">
        <f t="shared" si="62"/>
        <v>0.65100000000000002</v>
      </c>
    </row>
    <row r="119" spans="1:8" x14ac:dyDescent="0.2">
      <c r="A119" s="40" t="s">
        <v>154</v>
      </c>
      <c r="B119" s="40" t="s">
        <v>89</v>
      </c>
      <c r="C119" s="40" t="s">
        <v>333</v>
      </c>
      <c r="D119" s="103">
        <f t="shared" ref="D119:H119" si="63">D17*1.05</f>
        <v>0.73499999999999999</v>
      </c>
      <c r="E119" s="103">
        <f t="shared" si="63"/>
        <v>0</v>
      </c>
      <c r="F119" s="103">
        <f t="shared" si="63"/>
        <v>0</v>
      </c>
      <c r="G119" s="103">
        <f t="shared" si="63"/>
        <v>0</v>
      </c>
      <c r="H119" s="103">
        <f t="shared" si="63"/>
        <v>0</v>
      </c>
    </row>
    <row r="120" spans="1:8" x14ac:dyDescent="0.2">
      <c r="C120" s="40" t="s">
        <v>334</v>
      </c>
      <c r="D120" s="103">
        <f t="shared" ref="D120:H120" si="64">D18*1.05</f>
        <v>0.48300000000000004</v>
      </c>
      <c r="E120" s="103">
        <f t="shared" si="64"/>
        <v>0</v>
      </c>
      <c r="F120" s="103">
        <f t="shared" si="64"/>
        <v>0</v>
      </c>
      <c r="G120" s="103">
        <f t="shared" si="64"/>
        <v>0</v>
      </c>
      <c r="H120" s="103">
        <f t="shared" si="64"/>
        <v>0</v>
      </c>
    </row>
    <row r="121" spans="1:8" x14ac:dyDescent="0.2">
      <c r="A121" s="40" t="s">
        <v>152</v>
      </c>
      <c r="B121" s="40" t="s">
        <v>89</v>
      </c>
      <c r="C121" s="40" t="s">
        <v>333</v>
      </c>
      <c r="D121" s="103">
        <f t="shared" ref="D121:H121" si="65">D19*1.05</f>
        <v>0.73499999999999999</v>
      </c>
      <c r="E121" s="103">
        <f t="shared" si="65"/>
        <v>0</v>
      </c>
      <c r="F121" s="103">
        <f t="shared" si="65"/>
        <v>0</v>
      </c>
      <c r="G121" s="103">
        <f t="shared" si="65"/>
        <v>0</v>
      </c>
      <c r="H121" s="103">
        <f t="shared" si="65"/>
        <v>0</v>
      </c>
    </row>
    <row r="122" spans="1:8" x14ac:dyDescent="0.2">
      <c r="C122" s="40" t="s">
        <v>334</v>
      </c>
      <c r="D122" s="103">
        <f t="shared" ref="D122:H122" si="66">D20*1.05</f>
        <v>0.48300000000000004</v>
      </c>
      <c r="E122" s="103">
        <f t="shared" si="66"/>
        <v>0</v>
      </c>
      <c r="F122" s="103">
        <f t="shared" si="66"/>
        <v>0</v>
      </c>
      <c r="G122" s="103">
        <f t="shared" si="66"/>
        <v>0</v>
      </c>
      <c r="H122" s="103">
        <f t="shared" si="66"/>
        <v>0</v>
      </c>
    </row>
    <row r="123" spans="1:8" x14ac:dyDescent="0.2">
      <c r="A123" s="40" t="s">
        <v>153</v>
      </c>
      <c r="B123" s="40" t="s">
        <v>89</v>
      </c>
      <c r="C123" s="40" t="s">
        <v>333</v>
      </c>
      <c r="D123" s="103">
        <f t="shared" ref="D123:H123" si="67">D21*1.05</f>
        <v>0.73499999999999999</v>
      </c>
      <c r="E123" s="103">
        <f t="shared" si="67"/>
        <v>0</v>
      </c>
      <c r="F123" s="103">
        <f t="shared" si="67"/>
        <v>0</v>
      </c>
      <c r="G123" s="103">
        <f t="shared" si="67"/>
        <v>0</v>
      </c>
      <c r="H123" s="103">
        <f t="shared" si="67"/>
        <v>0</v>
      </c>
    </row>
    <row r="124" spans="1:8" x14ac:dyDescent="0.2">
      <c r="C124" s="40" t="s">
        <v>334</v>
      </c>
      <c r="D124" s="103">
        <f t="shared" ref="D124:H124" si="68">D22*1.05</f>
        <v>0.48300000000000004</v>
      </c>
      <c r="E124" s="103">
        <f t="shared" si="68"/>
        <v>0</v>
      </c>
      <c r="F124" s="103">
        <f t="shared" si="68"/>
        <v>0</v>
      </c>
      <c r="G124" s="103">
        <f t="shared" si="68"/>
        <v>0</v>
      </c>
      <c r="H124" s="103">
        <f t="shared" si="68"/>
        <v>0</v>
      </c>
    </row>
    <row r="125" spans="1:8" x14ac:dyDescent="0.2">
      <c r="A125" s="40" t="s">
        <v>180</v>
      </c>
      <c r="B125" s="40" t="s">
        <v>92</v>
      </c>
      <c r="C125" s="40" t="s">
        <v>333</v>
      </c>
      <c r="D125" s="103">
        <f t="shared" ref="D125:H125" si="69">D23*1.05</f>
        <v>1.05</v>
      </c>
      <c r="E125" s="103">
        <f t="shared" si="69"/>
        <v>1.05</v>
      </c>
      <c r="F125" s="103">
        <f t="shared" si="69"/>
        <v>1.05</v>
      </c>
      <c r="G125" s="103">
        <f t="shared" si="69"/>
        <v>1.05</v>
      </c>
      <c r="H125" s="103">
        <f t="shared" si="69"/>
        <v>1.05</v>
      </c>
    </row>
    <row r="126" spans="1:8" x14ac:dyDescent="0.2">
      <c r="C126" s="40" t="s">
        <v>334</v>
      </c>
      <c r="D126" s="103">
        <f t="shared" ref="D126:H126" si="70">D24*1.05</f>
        <v>0</v>
      </c>
      <c r="E126" s="103">
        <f t="shared" si="70"/>
        <v>0</v>
      </c>
      <c r="F126" s="103">
        <f t="shared" si="70"/>
        <v>0</v>
      </c>
      <c r="G126" s="103">
        <f t="shared" si="70"/>
        <v>0</v>
      </c>
      <c r="H126" s="103">
        <f t="shared" si="70"/>
        <v>0</v>
      </c>
    </row>
    <row r="127" spans="1:8" x14ac:dyDescent="0.2">
      <c r="C127" s="40" t="s">
        <v>335</v>
      </c>
      <c r="D127" s="103">
        <f t="shared" ref="D127:H127" si="71">D25*1.05</f>
        <v>0</v>
      </c>
      <c r="E127" s="103">
        <f t="shared" si="71"/>
        <v>0</v>
      </c>
      <c r="F127" s="103">
        <f t="shared" si="71"/>
        <v>0</v>
      </c>
      <c r="G127" s="103">
        <f t="shared" si="71"/>
        <v>0</v>
      </c>
      <c r="H127" s="103">
        <f t="shared" si="71"/>
        <v>0</v>
      </c>
    </row>
    <row r="128" spans="1:8" x14ac:dyDescent="0.2">
      <c r="A128" s="40" t="s">
        <v>181</v>
      </c>
      <c r="B128" s="40" t="s">
        <v>92</v>
      </c>
      <c r="C128" s="40" t="s">
        <v>333</v>
      </c>
      <c r="D128" s="103">
        <f t="shared" ref="D128:H128" si="72">D26*1.05</f>
        <v>1.05</v>
      </c>
      <c r="E128" s="103">
        <f t="shared" si="72"/>
        <v>1.05</v>
      </c>
      <c r="F128" s="103">
        <f t="shared" si="72"/>
        <v>1.05</v>
      </c>
      <c r="G128" s="103">
        <f t="shared" si="72"/>
        <v>1.05</v>
      </c>
      <c r="H128" s="103">
        <f t="shared" si="72"/>
        <v>1.05</v>
      </c>
    </row>
    <row r="129" spans="1:8" x14ac:dyDescent="0.2">
      <c r="C129" s="40" t="s">
        <v>334</v>
      </c>
      <c r="D129" s="103">
        <f t="shared" ref="D129:H129" si="73">D27*1.05</f>
        <v>0</v>
      </c>
      <c r="E129" s="103">
        <f t="shared" si="73"/>
        <v>0</v>
      </c>
      <c r="F129" s="103">
        <f t="shared" si="73"/>
        <v>0</v>
      </c>
      <c r="G129" s="103">
        <f t="shared" si="73"/>
        <v>0</v>
      </c>
      <c r="H129" s="103">
        <f t="shared" si="73"/>
        <v>0</v>
      </c>
    </row>
    <row r="130" spans="1:8" x14ac:dyDescent="0.2">
      <c r="C130" s="40" t="s">
        <v>335</v>
      </c>
      <c r="D130" s="103">
        <f t="shared" ref="D130:H130" si="74">D28*1.05</f>
        <v>0</v>
      </c>
      <c r="E130" s="103">
        <f t="shared" si="74"/>
        <v>0</v>
      </c>
      <c r="F130" s="103">
        <f t="shared" si="74"/>
        <v>0</v>
      </c>
      <c r="G130" s="103">
        <f t="shared" si="74"/>
        <v>0</v>
      </c>
      <c r="H130" s="103">
        <f t="shared" si="74"/>
        <v>0</v>
      </c>
    </row>
    <row r="131" spans="1:8" x14ac:dyDescent="0.2">
      <c r="A131" s="40" t="s">
        <v>179</v>
      </c>
      <c r="B131" s="40" t="s">
        <v>92</v>
      </c>
      <c r="C131" s="40" t="s">
        <v>333</v>
      </c>
      <c r="D131" s="103">
        <f t="shared" ref="D131:H131" si="75">D29*1.05</f>
        <v>1.05</v>
      </c>
      <c r="E131" s="103">
        <f t="shared" si="75"/>
        <v>1.05</v>
      </c>
      <c r="F131" s="103">
        <f t="shared" si="75"/>
        <v>1.05</v>
      </c>
      <c r="G131" s="103">
        <f t="shared" si="75"/>
        <v>1.05</v>
      </c>
      <c r="H131" s="103">
        <f t="shared" si="75"/>
        <v>1.05</v>
      </c>
    </row>
    <row r="132" spans="1:8" x14ac:dyDescent="0.2">
      <c r="C132" s="40" t="s">
        <v>334</v>
      </c>
      <c r="D132" s="103">
        <f t="shared" ref="D132:H132" si="76">D30*1.05</f>
        <v>0</v>
      </c>
      <c r="E132" s="103">
        <f t="shared" si="76"/>
        <v>0</v>
      </c>
      <c r="F132" s="103">
        <f t="shared" si="76"/>
        <v>0</v>
      </c>
      <c r="G132" s="103">
        <f t="shared" si="76"/>
        <v>0</v>
      </c>
      <c r="H132" s="103">
        <f t="shared" si="76"/>
        <v>0</v>
      </c>
    </row>
    <row r="133" spans="1:8" x14ac:dyDescent="0.2">
      <c r="C133" s="40" t="s">
        <v>335</v>
      </c>
      <c r="D133" s="103">
        <f t="shared" ref="D133:H133" si="77">D31*1.05</f>
        <v>0</v>
      </c>
      <c r="E133" s="103">
        <f t="shared" si="77"/>
        <v>0</v>
      </c>
      <c r="F133" s="103">
        <f t="shared" si="77"/>
        <v>0</v>
      </c>
      <c r="G133" s="103">
        <f t="shared" si="77"/>
        <v>0</v>
      </c>
      <c r="H133" s="103">
        <f t="shared" si="77"/>
        <v>0</v>
      </c>
    </row>
    <row r="134" spans="1:8" x14ac:dyDescent="0.2">
      <c r="A134" s="40" t="s">
        <v>178</v>
      </c>
      <c r="B134" s="40" t="s">
        <v>92</v>
      </c>
      <c r="C134" s="40" t="s">
        <v>333</v>
      </c>
      <c r="D134" s="103">
        <f t="shared" ref="D134:H134" si="78">D32*1.05</f>
        <v>1.05</v>
      </c>
      <c r="E134" s="103">
        <f t="shared" si="78"/>
        <v>1.05</v>
      </c>
      <c r="F134" s="103">
        <f t="shared" si="78"/>
        <v>1.05</v>
      </c>
      <c r="G134" s="103">
        <f t="shared" si="78"/>
        <v>1.05</v>
      </c>
      <c r="H134" s="103">
        <f t="shared" si="78"/>
        <v>1.05</v>
      </c>
    </row>
    <row r="135" spans="1:8" x14ac:dyDescent="0.2">
      <c r="C135" s="40" t="s">
        <v>334</v>
      </c>
      <c r="D135" s="103">
        <f t="shared" ref="D135:H135" si="79">D33*1.05</f>
        <v>0</v>
      </c>
      <c r="E135" s="103">
        <f t="shared" si="79"/>
        <v>0</v>
      </c>
      <c r="F135" s="103">
        <f t="shared" si="79"/>
        <v>0</v>
      </c>
      <c r="G135" s="103">
        <f t="shared" si="79"/>
        <v>0</v>
      </c>
      <c r="H135" s="103">
        <f t="shared" si="79"/>
        <v>0</v>
      </c>
    </row>
    <row r="136" spans="1:8" x14ac:dyDescent="0.2">
      <c r="C136" s="40" t="s">
        <v>335</v>
      </c>
      <c r="D136" s="103">
        <f t="shared" ref="D136:H136" si="80">D34*1.05</f>
        <v>0</v>
      </c>
      <c r="E136" s="103">
        <f t="shared" si="80"/>
        <v>0</v>
      </c>
      <c r="F136" s="103">
        <f t="shared" si="80"/>
        <v>0</v>
      </c>
      <c r="G136" s="103">
        <f t="shared" si="80"/>
        <v>0</v>
      </c>
      <c r="H136" s="103">
        <f t="shared" si="80"/>
        <v>0</v>
      </c>
    </row>
    <row r="137" spans="1:8" x14ac:dyDescent="0.2">
      <c r="A137" s="40" t="s">
        <v>177</v>
      </c>
      <c r="B137" s="40" t="s">
        <v>92</v>
      </c>
      <c r="C137" s="40" t="s">
        <v>333</v>
      </c>
      <c r="D137" s="103">
        <f t="shared" ref="D137:H137" si="81">D35*1.05</f>
        <v>1.05</v>
      </c>
      <c r="E137" s="103">
        <f t="shared" si="81"/>
        <v>1.05</v>
      </c>
      <c r="F137" s="103">
        <f t="shared" si="81"/>
        <v>1.05</v>
      </c>
      <c r="G137" s="103">
        <f t="shared" si="81"/>
        <v>1.05</v>
      </c>
      <c r="H137" s="103">
        <f t="shared" si="81"/>
        <v>1.05</v>
      </c>
    </row>
    <row r="138" spans="1:8" x14ac:dyDescent="0.2">
      <c r="C138" s="40" t="s">
        <v>334</v>
      </c>
      <c r="D138" s="103">
        <f t="shared" ref="D138:H138" si="82">D36*1.05</f>
        <v>0</v>
      </c>
      <c r="E138" s="103">
        <f t="shared" si="82"/>
        <v>0</v>
      </c>
      <c r="F138" s="103">
        <f t="shared" si="82"/>
        <v>0</v>
      </c>
      <c r="G138" s="103">
        <f t="shared" si="82"/>
        <v>0</v>
      </c>
      <c r="H138" s="103">
        <f t="shared" si="82"/>
        <v>0</v>
      </c>
    </row>
    <row r="139" spans="1:8" x14ac:dyDescent="0.2">
      <c r="C139" s="40" t="s">
        <v>335</v>
      </c>
      <c r="D139" s="103">
        <f t="shared" ref="D139:H139" si="83">D37*1.05</f>
        <v>0</v>
      </c>
      <c r="E139" s="103">
        <f t="shared" si="83"/>
        <v>0</v>
      </c>
      <c r="F139" s="103">
        <f t="shared" si="83"/>
        <v>0</v>
      </c>
      <c r="G139" s="103">
        <f t="shared" si="83"/>
        <v>0</v>
      </c>
      <c r="H139" s="103">
        <f t="shared" si="83"/>
        <v>0</v>
      </c>
    </row>
    <row r="140" spans="1:8" x14ac:dyDescent="0.2">
      <c r="A140" s="40" t="s">
        <v>183</v>
      </c>
      <c r="B140" s="40" t="s">
        <v>92</v>
      </c>
      <c r="C140" s="40" t="s">
        <v>333</v>
      </c>
      <c r="D140" s="103">
        <f t="shared" ref="D140:H140" si="84">D38*1.05</f>
        <v>0.315</v>
      </c>
      <c r="E140" s="103">
        <f t="shared" si="84"/>
        <v>0.315</v>
      </c>
      <c r="F140" s="103">
        <f t="shared" si="84"/>
        <v>0.315</v>
      </c>
      <c r="G140" s="103">
        <f t="shared" si="84"/>
        <v>0.315</v>
      </c>
      <c r="H140" s="103">
        <f t="shared" si="84"/>
        <v>0.315</v>
      </c>
    </row>
    <row r="141" spans="1:8" x14ac:dyDescent="0.2">
      <c r="C141" s="40" t="s">
        <v>334</v>
      </c>
      <c r="D141" s="103">
        <f t="shared" ref="D141:H141" si="85">D39*1.05</f>
        <v>0.52500000000000002</v>
      </c>
      <c r="E141" s="103">
        <f t="shared" si="85"/>
        <v>0.52500000000000002</v>
      </c>
      <c r="F141" s="103">
        <f t="shared" si="85"/>
        <v>0.52500000000000002</v>
      </c>
      <c r="G141" s="103">
        <f t="shared" si="85"/>
        <v>0.52500000000000002</v>
      </c>
      <c r="H141" s="103">
        <f t="shared" si="85"/>
        <v>0.52500000000000002</v>
      </c>
    </row>
    <row r="142" spans="1:8" x14ac:dyDescent="0.2">
      <c r="C142" s="40" t="s">
        <v>335</v>
      </c>
      <c r="D142" s="103">
        <f t="shared" ref="D142:H142" si="86">D40*1.05</f>
        <v>0.68250000000000011</v>
      </c>
      <c r="E142" s="103">
        <f t="shared" si="86"/>
        <v>0.68250000000000011</v>
      </c>
      <c r="F142" s="103">
        <f t="shared" si="86"/>
        <v>0.68250000000000011</v>
      </c>
      <c r="G142" s="103">
        <f t="shared" si="86"/>
        <v>0.68250000000000011</v>
      </c>
      <c r="H142" s="103">
        <f t="shared" si="86"/>
        <v>0.68250000000000011</v>
      </c>
    </row>
    <row r="143" spans="1:8" x14ac:dyDescent="0.2">
      <c r="B143" s="40" t="s">
        <v>93</v>
      </c>
      <c r="C143" s="40" t="s">
        <v>333</v>
      </c>
      <c r="D143" s="103">
        <f t="shared" ref="D143:H143" si="87">D41*1.05</f>
        <v>0.315</v>
      </c>
      <c r="E143" s="103">
        <f t="shared" si="87"/>
        <v>0.315</v>
      </c>
      <c r="F143" s="103">
        <f t="shared" si="87"/>
        <v>0.315</v>
      </c>
      <c r="G143" s="103">
        <f t="shared" si="87"/>
        <v>0.315</v>
      </c>
      <c r="H143" s="103">
        <f t="shared" si="87"/>
        <v>0.315</v>
      </c>
    </row>
    <row r="144" spans="1:8" x14ac:dyDescent="0.2">
      <c r="C144" s="40" t="s">
        <v>334</v>
      </c>
      <c r="D144" s="103">
        <f t="shared" ref="D144:H144" si="88">D42*1.05</f>
        <v>0.51449999999999996</v>
      </c>
      <c r="E144" s="103">
        <f t="shared" si="88"/>
        <v>0.51449999999999996</v>
      </c>
      <c r="F144" s="103">
        <f t="shared" si="88"/>
        <v>0.51449999999999996</v>
      </c>
      <c r="G144" s="103">
        <f t="shared" si="88"/>
        <v>0.51449999999999996</v>
      </c>
      <c r="H144" s="103">
        <f t="shared" si="88"/>
        <v>0.51449999999999996</v>
      </c>
    </row>
    <row r="145" spans="1:8" x14ac:dyDescent="0.2">
      <c r="C145" s="40" t="s">
        <v>335</v>
      </c>
      <c r="D145" s="103">
        <f t="shared" ref="D145:H145" si="89">D43*1.05</f>
        <v>0.54600000000000004</v>
      </c>
      <c r="E145" s="103">
        <f t="shared" si="89"/>
        <v>0.54600000000000004</v>
      </c>
      <c r="F145" s="103">
        <f t="shared" si="89"/>
        <v>0.54600000000000004</v>
      </c>
      <c r="G145" s="103">
        <f t="shared" si="89"/>
        <v>0.54600000000000004</v>
      </c>
      <c r="H145" s="103">
        <f t="shared" si="89"/>
        <v>0.54600000000000004</v>
      </c>
    </row>
    <row r="146" spans="1:8" x14ac:dyDescent="0.2">
      <c r="A146" s="40" t="s">
        <v>173</v>
      </c>
      <c r="B146" s="40" t="s">
        <v>92</v>
      </c>
      <c r="C146" s="40" t="s">
        <v>333</v>
      </c>
      <c r="D146" s="103">
        <f t="shared" ref="D146:H146" si="90">D44*1.05</f>
        <v>0.92400000000000004</v>
      </c>
      <c r="E146" s="103">
        <f t="shared" si="90"/>
        <v>0.92400000000000004</v>
      </c>
      <c r="F146" s="103">
        <f t="shared" si="90"/>
        <v>0.92400000000000004</v>
      </c>
      <c r="G146" s="103">
        <f t="shared" si="90"/>
        <v>0.92400000000000004</v>
      </c>
      <c r="H146" s="103">
        <f t="shared" si="90"/>
        <v>0.92400000000000004</v>
      </c>
    </row>
    <row r="147" spans="1:8" x14ac:dyDescent="0.2">
      <c r="C147" s="40" t="s">
        <v>334</v>
      </c>
      <c r="D147" s="103">
        <f t="shared" ref="D147:H147" si="91">D45*1.05</f>
        <v>0.97650000000000015</v>
      </c>
      <c r="E147" s="103">
        <f t="shared" si="91"/>
        <v>0.97650000000000015</v>
      </c>
      <c r="F147" s="103">
        <f t="shared" si="91"/>
        <v>0.97650000000000015</v>
      </c>
      <c r="G147" s="103">
        <f t="shared" si="91"/>
        <v>0.97650000000000015</v>
      </c>
      <c r="H147" s="103">
        <f t="shared" si="91"/>
        <v>0.97650000000000015</v>
      </c>
    </row>
    <row r="148" spans="1:8" x14ac:dyDescent="0.2">
      <c r="A148" s="40" t="s">
        <v>182</v>
      </c>
      <c r="B148" s="40" t="s">
        <v>92</v>
      </c>
      <c r="C148" s="40" t="s">
        <v>333</v>
      </c>
      <c r="D148" s="103">
        <f t="shared" ref="D148:H148" si="92">D46*1.05</f>
        <v>1.05</v>
      </c>
      <c r="E148" s="103">
        <f t="shared" si="92"/>
        <v>1.05</v>
      </c>
      <c r="F148" s="103">
        <f t="shared" si="92"/>
        <v>1.05</v>
      </c>
      <c r="G148" s="103">
        <f t="shared" si="92"/>
        <v>1.05</v>
      </c>
      <c r="H148" s="103">
        <f t="shared" si="92"/>
        <v>1.05</v>
      </c>
    </row>
    <row r="149" spans="1:8" x14ac:dyDescent="0.2">
      <c r="C149" s="40" t="s">
        <v>334</v>
      </c>
      <c r="D149" s="103">
        <f t="shared" ref="D149:H149" si="93">D47*1.05</f>
        <v>0.90300000000000002</v>
      </c>
      <c r="E149" s="103">
        <f t="shared" si="93"/>
        <v>0.90300000000000002</v>
      </c>
      <c r="F149" s="103">
        <f t="shared" si="93"/>
        <v>0.90300000000000002</v>
      </c>
      <c r="G149" s="103">
        <f t="shared" si="93"/>
        <v>0.90300000000000002</v>
      </c>
      <c r="H149" s="103">
        <f t="shared" si="93"/>
        <v>0.90300000000000002</v>
      </c>
    </row>
    <row r="150" spans="1:8" x14ac:dyDescent="0.2">
      <c r="A150" s="40" t="s">
        <v>166</v>
      </c>
      <c r="B150" s="40" t="s">
        <v>87</v>
      </c>
      <c r="C150" s="40" t="s">
        <v>333</v>
      </c>
      <c r="D150" s="103">
        <f t="shared" ref="D150:H150" si="94">D48*1.05</f>
        <v>0.60899999999999999</v>
      </c>
      <c r="E150" s="103">
        <f t="shared" si="94"/>
        <v>0.60899999999999999</v>
      </c>
      <c r="F150" s="103">
        <f t="shared" si="94"/>
        <v>0</v>
      </c>
      <c r="G150" s="103">
        <f t="shared" si="94"/>
        <v>0</v>
      </c>
      <c r="H150" s="103">
        <f t="shared" si="94"/>
        <v>0</v>
      </c>
    </row>
    <row r="151" spans="1:8" x14ac:dyDescent="0.2">
      <c r="C151" s="40" t="s">
        <v>334</v>
      </c>
      <c r="D151" s="103">
        <f t="shared" ref="D151:H151" si="95">D49*1.05</f>
        <v>0.53550000000000009</v>
      </c>
      <c r="E151" s="103">
        <f t="shared" si="95"/>
        <v>0.53550000000000009</v>
      </c>
      <c r="F151" s="103">
        <f t="shared" si="95"/>
        <v>0</v>
      </c>
      <c r="G151" s="103">
        <f t="shared" si="95"/>
        <v>0</v>
      </c>
      <c r="H151" s="103">
        <f t="shared" si="95"/>
        <v>0</v>
      </c>
    </row>
  </sheetData>
  <sheetProtection algorithmName="SHA-512" hashValue="04RSMbb/5wrMQwXr83Buf3sDQuAzRqmrHMAPUvFlpev/KWFiUy1W+0vVPdyWUYsqTObpTmQmJEbwOQkLiA5zuw==" saltValue="eSgG+aZmC5Kn/HDN/X11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8" customWidth="1"/>
    <col min="2" max="2" width="27.42578125" style="28" customWidth="1"/>
    <col min="3" max="3" width="23.5703125" style="28" customWidth="1"/>
    <col min="4" max="7" width="17.140625" style="28" customWidth="1"/>
    <col min="8" max="16384" width="12.85546875" style="28"/>
  </cols>
  <sheetData>
    <row r="1" spans="1:8" x14ac:dyDescent="0.2">
      <c r="A1" s="42" t="s">
        <v>144</v>
      </c>
      <c r="B1" s="42" t="s">
        <v>332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">
      <c r="A2" s="32" t="s">
        <v>148</v>
      </c>
      <c r="B2" s="28" t="s">
        <v>109</v>
      </c>
      <c r="C2" s="32" t="s">
        <v>333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">
      <c r="C3" s="28" t="s">
        <v>334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">
      <c r="A4" s="32" t="s">
        <v>170</v>
      </c>
      <c r="B4" s="28" t="s">
        <v>109</v>
      </c>
      <c r="C4" s="32" t="s">
        <v>333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">
      <c r="C5" s="28" t="s">
        <v>334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">
      <c r="A6" s="32" t="s">
        <v>169</v>
      </c>
      <c r="B6" s="28" t="s">
        <v>109</v>
      </c>
      <c r="C6" s="32" t="s">
        <v>333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">
      <c r="C7" s="28" t="s">
        <v>334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">
      <c r="A9" s="105" t="s">
        <v>330</v>
      </c>
    </row>
    <row r="10" spans="1:8" x14ac:dyDescent="0.2">
      <c r="A10" s="42" t="s">
        <v>144</v>
      </c>
      <c r="B10" s="42" t="s">
        <v>332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">
      <c r="A11" s="32" t="s">
        <v>148</v>
      </c>
      <c r="B11" s="28" t="s">
        <v>109</v>
      </c>
      <c r="C11" s="32" t="s">
        <v>333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">
      <c r="C12" s="28" t="s">
        <v>334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">
      <c r="A13" s="32" t="s">
        <v>170</v>
      </c>
      <c r="B13" s="28" t="s">
        <v>109</v>
      </c>
      <c r="C13" s="32" t="s">
        <v>333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">
      <c r="C14" s="28" t="s">
        <v>334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">
      <c r="A15" s="32" t="s">
        <v>169</v>
      </c>
      <c r="B15" s="28" t="s">
        <v>109</v>
      </c>
      <c r="C15" s="32" t="s">
        <v>333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">
      <c r="C16" s="28" t="s">
        <v>334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">
      <c r="A18" s="105" t="s">
        <v>331</v>
      </c>
    </row>
    <row r="19" spans="1:7" x14ac:dyDescent="0.2">
      <c r="A19" s="42" t="s">
        <v>144</v>
      </c>
      <c r="B19" s="42" t="s">
        <v>332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">
      <c r="A20" s="32" t="s">
        <v>148</v>
      </c>
      <c r="B20" s="28" t="s">
        <v>109</v>
      </c>
      <c r="C20" s="32" t="s">
        <v>333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">
      <c r="C21" s="28" t="s">
        <v>334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">
      <c r="A22" s="32" t="s">
        <v>170</v>
      </c>
      <c r="B22" s="28" t="s">
        <v>109</v>
      </c>
      <c r="C22" s="32" t="s">
        <v>333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">
      <c r="C23" s="28" t="s">
        <v>334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">
      <c r="A24" s="32" t="s">
        <v>169</v>
      </c>
      <c r="B24" s="28" t="s">
        <v>109</v>
      </c>
      <c r="C24" s="32" t="s">
        <v>333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">
      <c r="C25" s="28" t="s">
        <v>334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HjVfDZxzv7gMNRD7ZUJAaBpZXqk6+xLk9TJ8F1dYiSQ3GKowsF+/e2kuFNj578SGfurKY8q/qJCjQAsgqOBe1A==" saltValue="6XMXwrSZeCiw3t+kZjmlx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">
      <c r="A2" t="s">
        <v>82</v>
      </c>
      <c r="B2" s="31" t="s">
        <v>13</v>
      </c>
      <c r="C2" s="31" t="s">
        <v>114</v>
      </c>
      <c r="D2" s="31"/>
      <c r="E2" s="31"/>
      <c r="F2" s="31"/>
      <c r="G2" s="31"/>
    </row>
    <row r="3" spans="1:8" ht="15.75" customHeight="1" x14ac:dyDescent="0.2">
      <c r="B3" s="19" t="s">
        <v>83</v>
      </c>
      <c r="C3" s="59">
        <v>2.7000000000000001E-3</v>
      </c>
    </row>
    <row r="4" spans="1:8" ht="15.75" customHeight="1" x14ac:dyDescent="0.2">
      <c r="B4" s="19" t="s">
        <v>84</v>
      </c>
      <c r="C4" s="59">
        <v>0.1966</v>
      </c>
    </row>
    <row r="5" spans="1:8" ht="15.75" customHeight="1" x14ac:dyDescent="0.2">
      <c r="B5" s="19" t="s">
        <v>85</v>
      </c>
      <c r="C5" s="59">
        <v>6.2100000000000002E-2</v>
      </c>
    </row>
    <row r="6" spans="1:8" ht="15.75" customHeight="1" x14ac:dyDescent="0.2">
      <c r="B6" s="19" t="s">
        <v>86</v>
      </c>
      <c r="C6" s="59">
        <v>0.29289999999999999</v>
      </c>
    </row>
    <row r="7" spans="1:8" ht="15.75" customHeight="1" x14ac:dyDescent="0.2">
      <c r="B7" s="19" t="s">
        <v>87</v>
      </c>
      <c r="C7" s="59">
        <v>0.24709999999999999</v>
      </c>
    </row>
    <row r="8" spans="1:8" ht="15.75" customHeight="1" x14ac:dyDescent="0.2">
      <c r="B8" s="19" t="s">
        <v>88</v>
      </c>
      <c r="C8" s="59">
        <v>4.7999999999999996E-3</v>
      </c>
    </row>
    <row r="9" spans="1:8" ht="15.75" customHeight="1" x14ac:dyDescent="0.2">
      <c r="B9" s="19" t="s">
        <v>89</v>
      </c>
      <c r="C9" s="59">
        <v>0.13200000000000001</v>
      </c>
    </row>
    <row r="10" spans="1:8" ht="15.75" customHeight="1" x14ac:dyDescent="0.2">
      <c r="B10" s="19" t="s">
        <v>90</v>
      </c>
      <c r="C10" s="59">
        <v>6.1800000000000001E-2</v>
      </c>
    </row>
    <row r="11" spans="1:8" ht="15.75" customHeight="1" x14ac:dyDescent="0.2">
      <c r="B11" s="27" t="s">
        <v>47</v>
      </c>
      <c r="C11" s="113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91</v>
      </c>
      <c r="B13" s="31" t="s">
        <v>13</v>
      </c>
      <c r="C13" s="18" t="s">
        <v>101</v>
      </c>
      <c r="D13" s="18" t="s">
        <v>102</v>
      </c>
      <c r="E13" s="18" t="s">
        <v>103</v>
      </c>
      <c r="F13" s="18" t="s">
        <v>104</v>
      </c>
      <c r="G13" s="19"/>
    </row>
    <row r="14" spans="1:8" ht="15.75" customHeight="1" x14ac:dyDescent="0.2">
      <c r="B14" s="19" t="s">
        <v>92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">
      <c r="B15" s="19" t="s">
        <v>93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">
      <c r="B16" s="19" t="s">
        <v>94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">
      <c r="B17" s="19" t="s">
        <v>95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">
      <c r="B18" s="19" t="s">
        <v>96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">
      <c r="B19" s="19" t="s">
        <v>97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">
      <c r="B20" s="19" t="s">
        <v>98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">
      <c r="B21" s="19" t="s">
        <v>99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">
      <c r="B22" s="19" t="s">
        <v>100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">
      <c r="B23" s="27" t="s">
        <v>47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105</v>
      </c>
      <c r="B25" s="31" t="s">
        <v>13</v>
      </c>
      <c r="C25" s="31" t="s">
        <v>105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106</v>
      </c>
      <c r="C26" s="59">
        <v>0.10082724000000001</v>
      </c>
    </row>
    <row r="27" spans="1:8" ht="15.75" customHeight="1" x14ac:dyDescent="0.2">
      <c r="B27" s="19" t="s">
        <v>107</v>
      </c>
      <c r="C27" s="59">
        <v>3.1206000000000002E-4</v>
      </c>
    </row>
    <row r="28" spans="1:8" ht="15.75" customHeight="1" x14ac:dyDescent="0.2">
      <c r="B28" s="19" t="s">
        <v>108</v>
      </c>
      <c r="C28" s="59">
        <v>0.15891214000000001</v>
      </c>
    </row>
    <row r="29" spans="1:8" ht="15.75" customHeight="1" x14ac:dyDescent="0.2">
      <c r="B29" s="19" t="s">
        <v>109</v>
      </c>
      <c r="C29" s="59">
        <v>0.12598688999999999</v>
      </c>
    </row>
    <row r="30" spans="1:8" ht="15.75" customHeight="1" x14ac:dyDescent="0.2">
      <c r="B30" s="19" t="s">
        <v>1</v>
      </c>
      <c r="C30" s="59">
        <v>0.12434007</v>
      </c>
    </row>
    <row r="31" spans="1:8" ht="15.75" customHeight="1" x14ac:dyDescent="0.2">
      <c r="B31" s="19" t="s">
        <v>110</v>
      </c>
      <c r="C31" s="59">
        <v>3.9028409999999999E-2</v>
      </c>
    </row>
    <row r="32" spans="1:8" ht="15.75" customHeight="1" x14ac:dyDescent="0.2">
      <c r="B32" s="19" t="s">
        <v>111</v>
      </c>
      <c r="C32" s="59">
        <v>8.5254999999999999E-4</v>
      </c>
    </row>
    <row r="33" spans="2:3" ht="15.75" customHeight="1" x14ac:dyDescent="0.2">
      <c r="B33" s="19" t="s">
        <v>112</v>
      </c>
      <c r="C33" s="59">
        <v>6.8467810000000004E-2</v>
      </c>
    </row>
    <row r="34" spans="2:3" ht="15.75" customHeight="1" x14ac:dyDescent="0.2">
      <c r="B34" s="19" t="s">
        <v>113</v>
      </c>
      <c r="C34" s="59">
        <v>0.38127283000000001</v>
      </c>
    </row>
    <row r="35" spans="2:3" ht="15.75" customHeight="1" x14ac:dyDescent="0.2">
      <c r="B35" s="27" t="s">
        <v>47</v>
      </c>
      <c r="C35" s="113">
        <f>SUM(C26:C34)</f>
        <v>1</v>
      </c>
    </row>
  </sheetData>
  <sheetProtection algorithmName="SHA-512" hashValue="+gmlK+ow5w7p5rIXEI7oeEGV+dZHXJM5/hIFFZL6K7TTFHoxLOG2/3jhENILFTRyysF1NKDgueXppUP4wGa6lg==" saltValue="53X83diq/tgR90trUiKL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115</v>
      </c>
      <c r="C1" s="11" t="s">
        <v>114</v>
      </c>
      <c r="D1" s="11" t="s">
        <v>101</v>
      </c>
      <c r="E1" s="11" t="s">
        <v>102</v>
      </c>
      <c r="F1" s="11" t="s">
        <v>103</v>
      </c>
      <c r="G1" s="11" t="s">
        <v>104</v>
      </c>
    </row>
    <row r="2" spans="1:15" ht="15.75" customHeight="1" x14ac:dyDescent="0.2">
      <c r="A2" s="3" t="s">
        <v>116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119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">
      <c r="B5" s="5" t="s">
        <v>2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120</v>
      </c>
      <c r="B8" s="5" t="s">
        <v>3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5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">
      <c r="B11" s="5" t="s">
        <v>6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114</v>
      </c>
      <c r="D13" s="11" t="s">
        <v>101</v>
      </c>
      <c r="E13" s="11" t="s">
        <v>102</v>
      </c>
      <c r="F13" s="11" t="s">
        <v>103</v>
      </c>
      <c r="G13" s="11" t="s">
        <v>104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74</v>
      </c>
      <c r="M13" s="18" t="s">
        <v>75</v>
      </c>
      <c r="N13" s="18" t="s">
        <v>76</v>
      </c>
      <c r="O13" s="18" t="s">
        <v>77</v>
      </c>
    </row>
    <row r="14" spans="1:15" ht="15.75" customHeight="1" x14ac:dyDescent="0.2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MXmB2z3K8UjNbCwPsaLmh7zCi3JeUpFXlqa9nxHP1yAZ0gpBIsZ0yJdrIeWnKrzSwMXA9abWlGhkVs289pdjA==" saltValue="dUYGGTftUIHrJQt0QW1pv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115</v>
      </c>
      <c r="C1" s="8" t="s">
        <v>114</v>
      </c>
      <c r="D1" s="8" t="s">
        <v>101</v>
      </c>
      <c r="E1" s="8" t="s">
        <v>102</v>
      </c>
      <c r="F1" s="8" t="s">
        <v>103</v>
      </c>
      <c r="G1" s="8" t="s">
        <v>104</v>
      </c>
    </row>
    <row r="2" spans="1:7" x14ac:dyDescent="0.2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">
      <c r="B5" s="32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6ZROvHQHcsEnKSgAIHcwzkp9NRjCMrIhP7jBVn3AKC0qWmOiVSm97gtdojCHs97Zeo6TqeakyDW3eSOjn1ogA==" saltValue="U5Q3K1EOjwAM9q12hXke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105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49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p/5hg9M8k4I0H66G7PXGt48hnY97bX+0/vLB8e0ESwon5l1QxQDDiJFYW2SxnoL6DAug0t9za1GzqfcwiKbrA==" saltValue="dXjsxAvN0MYvBFEinApBI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40" customWidth="1"/>
    <col min="2" max="2" width="20" style="28" customWidth="1"/>
    <col min="3" max="3" width="20.42578125" style="28" customWidth="1"/>
    <col min="4" max="4" width="20.140625" style="28" customWidth="1"/>
    <col min="5" max="5" width="36.42578125" style="28" bestFit="1" customWidth="1"/>
    <col min="6" max="6" width="23" style="28" bestFit="1" customWidth="1"/>
    <col min="7" max="7" width="22.5703125" style="28" bestFit="1" customWidth="1"/>
    <col min="8" max="16384" width="14.42578125" style="28"/>
  </cols>
  <sheetData>
    <row r="1" spans="1:7" ht="25.5" x14ac:dyDescent="0.2">
      <c r="A1" s="42" t="s">
        <v>144</v>
      </c>
      <c r="B1" s="41" t="str">
        <f>"Couverture de l'année de référence ("&amp;start_year&amp;")"</f>
        <v>Couverture de l'année de référence (2017)</v>
      </c>
      <c r="C1" s="41" t="s">
        <v>145</v>
      </c>
      <c r="D1" s="41" t="s">
        <v>186</v>
      </c>
      <c r="E1" s="41" t="s">
        <v>146</v>
      </c>
      <c r="F1" s="41" t="s">
        <v>187</v>
      </c>
      <c r="G1" s="41" t="s">
        <v>188</v>
      </c>
    </row>
    <row r="2" spans="1:7" ht="15.75" customHeight="1" x14ac:dyDescent="0.2">
      <c r="A2" s="40" t="s">
        <v>147</v>
      </c>
      <c r="B2" s="64">
        <v>0</v>
      </c>
      <c r="C2" s="64">
        <v>0.95</v>
      </c>
      <c r="D2" s="65">
        <v>25</v>
      </c>
      <c r="E2" s="65" t="s">
        <v>184</v>
      </c>
      <c r="F2" s="64">
        <v>0.2</v>
      </c>
      <c r="G2" s="64">
        <v>0.2</v>
      </c>
    </row>
    <row r="3" spans="1:7" ht="15.75" customHeight="1" x14ac:dyDescent="0.2">
      <c r="A3" s="40" t="s">
        <v>148</v>
      </c>
      <c r="B3" s="64">
        <v>0</v>
      </c>
      <c r="C3" s="64">
        <v>0.95</v>
      </c>
      <c r="D3" s="65">
        <v>1</v>
      </c>
      <c r="E3" s="65" t="s">
        <v>184</v>
      </c>
      <c r="F3" s="64">
        <v>0.2</v>
      </c>
      <c r="G3" s="64">
        <v>0.2</v>
      </c>
    </row>
    <row r="4" spans="1:7" ht="15.75" customHeight="1" x14ac:dyDescent="0.2">
      <c r="A4" s="40" t="s">
        <v>149</v>
      </c>
      <c r="B4" s="64">
        <v>0</v>
      </c>
      <c r="C4" s="64">
        <v>0.95</v>
      </c>
      <c r="D4" s="65">
        <v>90</v>
      </c>
      <c r="E4" s="65" t="s">
        <v>184</v>
      </c>
      <c r="F4" s="64">
        <v>0.2</v>
      </c>
      <c r="G4" s="64">
        <v>0.2</v>
      </c>
    </row>
    <row r="5" spans="1:7" ht="15.75" customHeight="1" x14ac:dyDescent="0.2">
      <c r="A5" s="40" t="s">
        <v>150</v>
      </c>
      <c r="B5" s="64">
        <v>0</v>
      </c>
      <c r="C5" s="64">
        <v>0.95</v>
      </c>
      <c r="D5" s="65">
        <v>1</v>
      </c>
      <c r="E5" s="65" t="s">
        <v>184</v>
      </c>
      <c r="F5" s="64">
        <v>0.2</v>
      </c>
      <c r="G5" s="64">
        <v>0.2</v>
      </c>
    </row>
    <row r="6" spans="1:7" ht="15.75" customHeight="1" x14ac:dyDescent="0.2">
      <c r="A6" s="40" t="s">
        <v>151</v>
      </c>
      <c r="B6" s="64">
        <v>0</v>
      </c>
      <c r="C6" s="64">
        <v>0.95</v>
      </c>
      <c r="D6" s="65">
        <v>0.82</v>
      </c>
      <c r="E6" s="65" t="s">
        <v>184</v>
      </c>
      <c r="F6" s="64">
        <v>0.2</v>
      </c>
      <c r="G6" s="64">
        <v>0.2</v>
      </c>
    </row>
    <row r="7" spans="1:7" ht="15.75" customHeight="1" x14ac:dyDescent="0.2">
      <c r="A7" s="40" t="s">
        <v>152</v>
      </c>
      <c r="B7" s="64">
        <v>0.36</v>
      </c>
      <c r="C7" s="64">
        <v>0.95</v>
      </c>
      <c r="D7" s="65">
        <v>0.25</v>
      </c>
      <c r="E7" s="65" t="s">
        <v>184</v>
      </c>
      <c r="F7" s="64">
        <v>0.2</v>
      </c>
      <c r="G7" s="64">
        <v>0.2</v>
      </c>
    </row>
    <row r="8" spans="1:7" ht="15.75" customHeight="1" x14ac:dyDescent="0.2">
      <c r="A8" s="40" t="s">
        <v>153</v>
      </c>
      <c r="B8" s="64">
        <v>0</v>
      </c>
      <c r="C8" s="64">
        <v>0.95</v>
      </c>
      <c r="D8" s="65">
        <v>0.75</v>
      </c>
      <c r="E8" s="65" t="s">
        <v>184</v>
      </c>
      <c r="F8" s="64">
        <v>0.2</v>
      </c>
      <c r="G8" s="64">
        <v>0.2</v>
      </c>
    </row>
    <row r="9" spans="1:7" ht="15.75" customHeight="1" x14ac:dyDescent="0.2">
      <c r="A9" s="40" t="s">
        <v>154</v>
      </c>
      <c r="B9" s="64">
        <v>0</v>
      </c>
      <c r="C9" s="64">
        <v>0.95</v>
      </c>
      <c r="D9" s="65">
        <v>0.19</v>
      </c>
      <c r="E9" s="65" t="s">
        <v>184</v>
      </c>
      <c r="F9" s="64">
        <v>0.2</v>
      </c>
      <c r="G9" s="64">
        <v>0.2</v>
      </c>
    </row>
    <row r="10" spans="1:7" ht="15.75" customHeight="1" x14ac:dyDescent="0.2">
      <c r="A10" s="46" t="s">
        <v>155</v>
      </c>
      <c r="B10" s="64">
        <v>0</v>
      </c>
      <c r="C10" s="64">
        <v>0.95</v>
      </c>
      <c r="D10" s="65">
        <v>0.73</v>
      </c>
      <c r="E10" s="65" t="s">
        <v>184</v>
      </c>
      <c r="F10" s="64">
        <v>0.2</v>
      </c>
      <c r="G10" s="64">
        <v>0.2</v>
      </c>
    </row>
    <row r="11" spans="1:7" ht="15.75" customHeight="1" x14ac:dyDescent="0.2">
      <c r="A11" s="46" t="s">
        <v>156</v>
      </c>
      <c r="B11" s="64">
        <v>0</v>
      </c>
      <c r="C11" s="64">
        <v>0.95</v>
      </c>
      <c r="D11" s="65">
        <v>1.78</v>
      </c>
      <c r="E11" s="65" t="s">
        <v>184</v>
      </c>
      <c r="F11" s="64">
        <v>0.2</v>
      </c>
      <c r="G11" s="64">
        <v>0.2</v>
      </c>
    </row>
    <row r="12" spans="1:7" ht="15.75" customHeight="1" x14ac:dyDescent="0.2">
      <c r="A12" s="46" t="s">
        <v>157</v>
      </c>
      <c r="B12" s="64">
        <v>0</v>
      </c>
      <c r="C12" s="64">
        <v>0.95</v>
      </c>
      <c r="D12" s="65">
        <v>0.24</v>
      </c>
      <c r="E12" s="65" t="s">
        <v>184</v>
      </c>
      <c r="F12" s="64">
        <v>0.2</v>
      </c>
      <c r="G12" s="64">
        <v>0.2</v>
      </c>
    </row>
    <row r="13" spans="1:7" ht="15.75" customHeight="1" x14ac:dyDescent="0.2">
      <c r="A13" s="46" t="s">
        <v>158</v>
      </c>
      <c r="B13" s="64">
        <v>0</v>
      </c>
      <c r="C13" s="64">
        <v>0.95</v>
      </c>
      <c r="D13" s="65">
        <v>0.55000000000000004</v>
      </c>
      <c r="E13" s="65" t="s">
        <v>184</v>
      </c>
      <c r="F13" s="64">
        <v>0.2</v>
      </c>
      <c r="G13" s="64">
        <v>0.2</v>
      </c>
    </row>
    <row r="14" spans="1:7" ht="15.75" customHeight="1" x14ac:dyDescent="0.2">
      <c r="A14" s="5" t="s">
        <v>159</v>
      </c>
      <c r="B14" s="64">
        <v>0</v>
      </c>
      <c r="C14" s="64">
        <v>0.95</v>
      </c>
      <c r="D14" s="65">
        <v>0.73</v>
      </c>
      <c r="E14" s="65" t="s">
        <v>184</v>
      </c>
      <c r="F14" s="64">
        <v>0.2</v>
      </c>
      <c r="G14" s="64">
        <v>0.2</v>
      </c>
    </row>
    <row r="15" spans="1:7" ht="15.75" customHeight="1" x14ac:dyDescent="0.2">
      <c r="A15" s="5" t="s">
        <v>160</v>
      </c>
      <c r="B15" s="64">
        <v>0</v>
      </c>
      <c r="C15" s="64">
        <v>0.95</v>
      </c>
      <c r="D15" s="65">
        <v>1.78</v>
      </c>
      <c r="E15" s="65" t="s">
        <v>184</v>
      </c>
      <c r="F15" s="64">
        <v>0.2</v>
      </c>
      <c r="G15" s="64">
        <v>0.2</v>
      </c>
    </row>
    <row r="16" spans="1:7" ht="15.75" customHeight="1" x14ac:dyDescent="0.2">
      <c r="A16" s="40" t="s">
        <v>161</v>
      </c>
      <c r="B16" s="64">
        <v>0.9</v>
      </c>
      <c r="C16" s="64">
        <v>0.95</v>
      </c>
      <c r="D16" s="65">
        <v>2.06</v>
      </c>
      <c r="E16" s="65" t="s">
        <v>185</v>
      </c>
      <c r="F16" s="64">
        <v>0.2</v>
      </c>
      <c r="G16" s="64">
        <v>0.2</v>
      </c>
    </row>
    <row r="17" spans="1:7" ht="15.75" customHeight="1" x14ac:dyDescent="0.2">
      <c r="A17" s="40" t="s">
        <v>162</v>
      </c>
      <c r="B17" s="64">
        <v>0.80800000000000005</v>
      </c>
      <c r="C17" s="64">
        <v>0.95</v>
      </c>
      <c r="D17" s="65">
        <v>0.05</v>
      </c>
      <c r="E17" s="65" t="s">
        <v>184</v>
      </c>
      <c r="F17" s="64">
        <v>0.2</v>
      </c>
      <c r="G17" s="64">
        <v>0.2</v>
      </c>
    </row>
    <row r="18" spans="1:7" ht="15.95" customHeight="1" x14ac:dyDescent="0.2">
      <c r="A18" s="40" t="s">
        <v>163</v>
      </c>
      <c r="B18" s="64">
        <v>0</v>
      </c>
      <c r="C18" s="64">
        <v>0.95</v>
      </c>
      <c r="D18" s="65">
        <v>5</v>
      </c>
      <c r="E18" s="65" t="s">
        <v>185</v>
      </c>
      <c r="F18" s="64">
        <v>0.2</v>
      </c>
      <c r="G18" s="64">
        <v>0.2</v>
      </c>
    </row>
    <row r="19" spans="1:7" ht="15.75" customHeight="1" x14ac:dyDescent="0.2">
      <c r="A19" s="40" t="s">
        <v>164</v>
      </c>
      <c r="B19" s="64">
        <v>0</v>
      </c>
      <c r="C19" s="64">
        <v>0.95</v>
      </c>
      <c r="D19" s="65">
        <v>5</v>
      </c>
      <c r="E19" s="65" t="s">
        <v>184</v>
      </c>
      <c r="F19" s="64">
        <v>0.01</v>
      </c>
      <c r="G19" s="64">
        <v>0.01</v>
      </c>
    </row>
    <row r="20" spans="1:7" ht="15.75" customHeight="1" x14ac:dyDescent="0.2">
      <c r="A20" s="40" t="s">
        <v>165</v>
      </c>
      <c r="B20" s="64">
        <v>0</v>
      </c>
      <c r="C20" s="64">
        <v>0.95</v>
      </c>
      <c r="D20" s="65">
        <v>5</v>
      </c>
      <c r="E20" s="65" t="s">
        <v>184</v>
      </c>
      <c r="F20" s="64">
        <v>0.1</v>
      </c>
      <c r="G20" s="64">
        <v>0.1</v>
      </c>
    </row>
    <row r="21" spans="1:7" ht="15.75" customHeight="1" x14ac:dyDescent="0.2">
      <c r="A21" s="40" t="s">
        <v>166</v>
      </c>
      <c r="B21" s="64">
        <v>0</v>
      </c>
      <c r="C21" s="64">
        <v>0.95</v>
      </c>
      <c r="D21" s="65">
        <v>8.84</v>
      </c>
      <c r="E21" s="65" t="s">
        <v>184</v>
      </c>
      <c r="F21" s="64">
        <v>0.2</v>
      </c>
      <c r="G21" s="64">
        <v>0.2</v>
      </c>
    </row>
    <row r="22" spans="1:7" ht="15.75" customHeight="1" x14ac:dyDescent="0.2">
      <c r="A22" s="40" t="s">
        <v>167</v>
      </c>
      <c r="B22" s="64">
        <v>0</v>
      </c>
      <c r="C22" s="64">
        <v>0.95</v>
      </c>
      <c r="D22" s="65">
        <v>50</v>
      </c>
      <c r="E22" s="65" t="s">
        <v>184</v>
      </c>
      <c r="F22" s="64">
        <v>0.2</v>
      </c>
      <c r="G22" s="64">
        <v>0.2</v>
      </c>
    </row>
    <row r="23" spans="1:7" ht="15.75" customHeight="1" x14ac:dyDescent="0.2">
      <c r="A23" s="40" t="s">
        <v>168</v>
      </c>
      <c r="B23" s="64">
        <v>0.50800000000000001</v>
      </c>
      <c r="C23" s="64">
        <v>0.95</v>
      </c>
      <c r="D23" s="65">
        <v>2.61</v>
      </c>
      <c r="E23" s="65" t="s">
        <v>184</v>
      </c>
      <c r="F23" s="64">
        <v>0.2</v>
      </c>
      <c r="G23" s="64">
        <v>0.2</v>
      </c>
    </row>
    <row r="24" spans="1:7" ht="15.75" customHeight="1" x14ac:dyDescent="0.2">
      <c r="A24" s="40" t="s">
        <v>169</v>
      </c>
      <c r="B24" s="64">
        <v>0</v>
      </c>
      <c r="C24" s="64">
        <v>0.95</v>
      </c>
      <c r="D24" s="65">
        <v>1</v>
      </c>
      <c r="E24" s="65" t="s">
        <v>184</v>
      </c>
      <c r="F24" s="64">
        <v>0.2</v>
      </c>
      <c r="G24" s="64">
        <v>0.2</v>
      </c>
    </row>
    <row r="25" spans="1:7" ht="15.75" customHeight="1" x14ac:dyDescent="0.2">
      <c r="A25" s="40" t="s">
        <v>170</v>
      </c>
      <c r="B25" s="64">
        <v>0</v>
      </c>
      <c r="C25" s="64">
        <v>0.95</v>
      </c>
      <c r="D25" s="65">
        <v>1</v>
      </c>
      <c r="E25" s="65" t="s">
        <v>184</v>
      </c>
      <c r="F25" s="64">
        <v>0.2</v>
      </c>
      <c r="G25" s="64">
        <v>0.2</v>
      </c>
    </row>
    <row r="26" spans="1:7" ht="15.75" customHeight="1" x14ac:dyDescent="0.2">
      <c r="A26" s="40" t="s">
        <v>171</v>
      </c>
      <c r="B26" s="64">
        <v>0.1</v>
      </c>
      <c r="C26" s="64">
        <v>0.95</v>
      </c>
      <c r="D26" s="65">
        <v>4.6500000000000004</v>
      </c>
      <c r="E26" s="65" t="s">
        <v>184</v>
      </c>
      <c r="F26" s="64">
        <v>0.2</v>
      </c>
      <c r="G26" s="64">
        <v>0.2</v>
      </c>
    </row>
    <row r="27" spans="1:7" ht="15.75" customHeight="1" x14ac:dyDescent="0.2">
      <c r="A27" s="40" t="s">
        <v>172</v>
      </c>
      <c r="B27" s="64">
        <v>0.3538</v>
      </c>
      <c r="C27" s="64">
        <v>0.95</v>
      </c>
      <c r="D27" s="65">
        <v>3.78</v>
      </c>
      <c r="E27" s="65" t="s">
        <v>184</v>
      </c>
      <c r="F27" s="64">
        <v>0.2</v>
      </c>
      <c r="G27" s="64">
        <v>0.2</v>
      </c>
    </row>
    <row r="28" spans="1:7" ht="15.75" customHeight="1" x14ac:dyDescent="0.2">
      <c r="A28" s="40" t="s">
        <v>173</v>
      </c>
      <c r="B28" s="64">
        <v>0</v>
      </c>
      <c r="C28" s="64">
        <v>0.95</v>
      </c>
      <c r="D28" s="65">
        <v>1</v>
      </c>
      <c r="E28" s="65" t="s">
        <v>184</v>
      </c>
      <c r="F28" s="64">
        <v>0.2</v>
      </c>
      <c r="G28" s="64">
        <v>0.2</v>
      </c>
    </row>
    <row r="29" spans="1:7" ht="15.75" customHeight="1" x14ac:dyDescent="0.2">
      <c r="A29" s="40" t="s">
        <v>174</v>
      </c>
      <c r="B29" s="64">
        <v>0</v>
      </c>
      <c r="C29" s="64">
        <v>0.95</v>
      </c>
      <c r="D29" s="65">
        <v>48</v>
      </c>
      <c r="E29" s="65" t="s">
        <v>184</v>
      </c>
      <c r="F29" s="64">
        <v>0.2</v>
      </c>
      <c r="G29" s="64">
        <v>0.2</v>
      </c>
    </row>
    <row r="30" spans="1:7" ht="15.75" customHeight="1" x14ac:dyDescent="0.2">
      <c r="A30" s="40" t="s">
        <v>175</v>
      </c>
      <c r="B30" s="64">
        <v>0</v>
      </c>
      <c r="C30" s="64">
        <v>0.95</v>
      </c>
      <c r="D30" s="65">
        <v>65</v>
      </c>
      <c r="E30" s="65" t="s">
        <v>184</v>
      </c>
      <c r="F30" s="64">
        <v>0.5</v>
      </c>
      <c r="G30" s="64">
        <v>0.5</v>
      </c>
    </row>
    <row r="31" spans="1:7" ht="15.75" customHeight="1" x14ac:dyDescent="0.2">
      <c r="A31" s="40" t="s">
        <v>176</v>
      </c>
      <c r="B31" s="64">
        <v>0.89970000000000006</v>
      </c>
      <c r="C31" s="64">
        <v>0.95</v>
      </c>
      <c r="D31" s="65">
        <v>0.41</v>
      </c>
      <c r="E31" s="65" t="s">
        <v>184</v>
      </c>
      <c r="F31" s="64">
        <v>0.2</v>
      </c>
      <c r="G31" s="64">
        <v>0.2</v>
      </c>
    </row>
    <row r="32" spans="1:7" ht="15.75" customHeight="1" x14ac:dyDescent="0.2">
      <c r="A32" s="40" t="s">
        <v>177</v>
      </c>
      <c r="B32" s="64">
        <v>0.80700000000000005</v>
      </c>
      <c r="C32" s="64">
        <v>0.95</v>
      </c>
      <c r="D32" s="65">
        <v>0.9</v>
      </c>
      <c r="E32" s="65" t="s">
        <v>184</v>
      </c>
      <c r="F32" s="64">
        <v>0.2</v>
      </c>
      <c r="G32" s="64">
        <v>0.2</v>
      </c>
    </row>
    <row r="33" spans="1:7" ht="15.75" customHeight="1" x14ac:dyDescent="0.2">
      <c r="A33" s="40" t="s">
        <v>178</v>
      </c>
      <c r="B33" s="64">
        <v>0.73199999999999998</v>
      </c>
      <c r="C33" s="64">
        <v>0.95</v>
      </c>
      <c r="D33" s="65">
        <v>0.9</v>
      </c>
      <c r="E33" s="65" t="s">
        <v>184</v>
      </c>
      <c r="F33" s="64">
        <v>0.2</v>
      </c>
      <c r="G33" s="64">
        <v>0.2</v>
      </c>
    </row>
    <row r="34" spans="1:7" ht="15.75" customHeight="1" x14ac:dyDescent="0.2">
      <c r="A34" s="40" t="s">
        <v>179</v>
      </c>
      <c r="B34" s="64">
        <v>0.316</v>
      </c>
      <c r="C34" s="64">
        <v>0.95</v>
      </c>
      <c r="D34" s="65">
        <v>79</v>
      </c>
      <c r="E34" s="65" t="s">
        <v>184</v>
      </c>
      <c r="F34" s="64">
        <v>0.2</v>
      </c>
      <c r="G34" s="64">
        <v>0.2</v>
      </c>
    </row>
    <row r="35" spans="1:7" ht="15.75" customHeight="1" x14ac:dyDescent="0.2">
      <c r="A35" s="40" t="s">
        <v>180</v>
      </c>
      <c r="B35" s="64">
        <v>0.59699999999999998</v>
      </c>
      <c r="C35" s="64">
        <v>0.95</v>
      </c>
      <c r="D35" s="65">
        <v>31</v>
      </c>
      <c r="E35" s="65" t="s">
        <v>184</v>
      </c>
      <c r="F35" s="64">
        <v>0.2</v>
      </c>
      <c r="G35" s="64">
        <v>0.2</v>
      </c>
    </row>
    <row r="36" spans="1:7" ht="15.75" customHeight="1" x14ac:dyDescent="0.2">
      <c r="A36" s="40" t="s">
        <v>181</v>
      </c>
      <c r="B36" s="64">
        <v>0.19900000000000001</v>
      </c>
      <c r="C36" s="64">
        <v>0.95</v>
      </c>
      <c r="D36" s="65">
        <v>102</v>
      </c>
      <c r="E36" s="65" t="s">
        <v>184</v>
      </c>
      <c r="F36" s="64">
        <v>0.2</v>
      </c>
      <c r="G36" s="64">
        <v>0.2</v>
      </c>
    </row>
    <row r="37" spans="1:7" ht="15.75" customHeight="1" x14ac:dyDescent="0.2">
      <c r="A37" s="40" t="s">
        <v>182</v>
      </c>
      <c r="B37" s="64">
        <v>0.13400000000000001</v>
      </c>
      <c r="C37" s="64">
        <v>0.95</v>
      </c>
      <c r="D37" s="65">
        <v>5.53</v>
      </c>
      <c r="E37" s="65" t="s">
        <v>184</v>
      </c>
      <c r="F37" s="64">
        <v>0.2</v>
      </c>
      <c r="G37" s="64">
        <v>0.2</v>
      </c>
    </row>
    <row r="38" spans="1:7" ht="15.75" customHeight="1" x14ac:dyDescent="0.2">
      <c r="A38" s="40" t="s">
        <v>183</v>
      </c>
      <c r="B38" s="64">
        <v>0</v>
      </c>
      <c r="C38" s="64">
        <v>0.95</v>
      </c>
      <c r="D38" s="65">
        <v>1</v>
      </c>
      <c r="E38" s="65" t="s">
        <v>184</v>
      </c>
      <c r="F38" s="64">
        <v>0.2</v>
      </c>
      <c r="G38" s="64">
        <v>0.2</v>
      </c>
    </row>
  </sheetData>
  <sheetProtection algorithmName="SHA-512" hashValue="6eujsUQwASzHLLHAuSg/pTsg2Nz+w5qLJNxWsQKuXRFw5tPXRA1IcjdC9+wrANXJiqK32R5ftt93TXwF0LSn4w==" saltValue="dsg7EygM/qToxLPWrFB3X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6"/>
    </sheetView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18</v>
      </c>
      <c r="B1" s="4" t="s">
        <v>189</v>
      </c>
    </row>
    <row r="2" spans="1:2" x14ac:dyDescent="0.2">
      <c r="A2" s="8" t="s">
        <v>190</v>
      </c>
      <c r="B2" s="111">
        <v>10</v>
      </c>
    </row>
    <row r="3" spans="1:2" x14ac:dyDescent="0.2">
      <c r="A3" s="8" t="s">
        <v>195</v>
      </c>
      <c r="B3" s="111">
        <v>10</v>
      </c>
    </row>
    <row r="4" spans="1:2" x14ac:dyDescent="0.2">
      <c r="A4" s="8" t="s">
        <v>191</v>
      </c>
      <c r="B4" s="111">
        <v>50</v>
      </c>
    </row>
    <row r="5" spans="1:2" x14ac:dyDescent="0.2">
      <c r="A5" s="8" t="s">
        <v>192</v>
      </c>
      <c r="B5" s="111">
        <v>100</v>
      </c>
    </row>
    <row r="6" spans="1:2" x14ac:dyDescent="0.2">
      <c r="A6" s="8" t="s">
        <v>193</v>
      </c>
      <c r="B6" s="111">
        <v>5</v>
      </c>
    </row>
    <row r="7" spans="1:2" x14ac:dyDescent="0.2">
      <c r="A7" s="8" t="s">
        <v>194</v>
      </c>
      <c r="B7" s="111">
        <v>5</v>
      </c>
    </row>
  </sheetData>
  <sheetProtection algorithmName="SHA-512" hashValue="BQbAnisxiuvuTumgg3dsmScrSGn2z1e3/b9j1/FEm0psf20G+V5lVSRbCeR1jkAc6kBr/TmJqRB8CapFgCIgbA==" saltValue="XE0SJR9ZH/jhf6PiOx/XX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8" customWidth="1"/>
    <col min="2" max="2" width="19.140625" style="28" customWidth="1"/>
    <col min="3" max="3" width="13.42578125" style="28" customWidth="1"/>
    <col min="4" max="16384" width="11.42578125" style="28"/>
  </cols>
  <sheetData>
    <row r="1" spans="1:5" x14ac:dyDescent="0.2">
      <c r="A1" s="38" t="s">
        <v>196</v>
      </c>
      <c r="B1" s="39" t="s">
        <v>197</v>
      </c>
      <c r="C1" s="39" t="s">
        <v>198</v>
      </c>
      <c r="D1" s="39" t="s">
        <v>199</v>
      </c>
      <c r="E1" s="39" t="s">
        <v>200</v>
      </c>
    </row>
    <row r="2" spans="1:5" x14ac:dyDescent="0.2">
      <c r="A2" s="37" t="s">
        <v>163</v>
      </c>
      <c r="B2" s="35" t="s">
        <v>105</v>
      </c>
      <c r="C2" s="63"/>
      <c r="D2" s="63"/>
      <c r="E2" s="45" t="str">
        <f>IF(E$7="","",E$7)</f>
        <v/>
      </c>
    </row>
    <row r="3" spans="1:5" x14ac:dyDescent="0.2">
      <c r="B3" s="35" t="s">
        <v>114</v>
      </c>
      <c r="C3" s="63" t="b">
        <v>1</v>
      </c>
      <c r="D3" s="63"/>
      <c r="E3" s="45" t="str">
        <f>IF(E$7="","",E$7)</f>
        <v/>
      </c>
    </row>
    <row r="4" spans="1:5" x14ac:dyDescent="0.2">
      <c r="B4" s="35" t="s">
        <v>101</v>
      </c>
      <c r="C4" s="63" t="b">
        <v>1</v>
      </c>
      <c r="D4" s="63"/>
      <c r="E4" s="45" t="str">
        <f>IF(E$7="","",E$7)</f>
        <v/>
      </c>
    </row>
    <row r="5" spans="1:5" x14ac:dyDescent="0.2">
      <c r="B5" s="35" t="s">
        <v>102</v>
      </c>
      <c r="C5" s="63" t="b">
        <v>1</v>
      </c>
      <c r="D5" s="63"/>
      <c r="E5" s="45" t="str">
        <f>IF(E$7="","",E$7)</f>
        <v/>
      </c>
    </row>
    <row r="6" spans="1:5" x14ac:dyDescent="0.2">
      <c r="B6" s="35" t="s">
        <v>103</v>
      </c>
      <c r="C6" s="63" t="b">
        <v>1</v>
      </c>
      <c r="D6" s="63"/>
      <c r="E6" s="45" t="str">
        <f>IF(E$7="","",E$7)</f>
        <v/>
      </c>
    </row>
    <row r="7" spans="1:5" x14ac:dyDescent="0.2">
      <c r="B7" s="35" t="s">
        <v>201</v>
      </c>
      <c r="C7" s="34"/>
      <c r="D7" s="33"/>
      <c r="E7" s="63"/>
    </row>
    <row r="9" spans="1:5" x14ac:dyDescent="0.2">
      <c r="A9" s="37" t="s">
        <v>164</v>
      </c>
      <c r="B9" s="35" t="s">
        <v>105</v>
      </c>
      <c r="C9" s="63"/>
      <c r="D9" s="63" t="b">
        <v>0</v>
      </c>
      <c r="E9" s="45" t="str">
        <f>IF(E$7="","",E$7)</f>
        <v/>
      </c>
    </row>
    <row r="10" spans="1:5" x14ac:dyDescent="0.2">
      <c r="B10" s="35" t="s">
        <v>114</v>
      </c>
      <c r="C10" s="63"/>
      <c r="D10" s="63"/>
      <c r="E10" s="45" t="str">
        <f>IF(E$7="","",E$7)</f>
        <v/>
      </c>
    </row>
    <row r="11" spans="1:5" x14ac:dyDescent="0.2">
      <c r="B11" s="35" t="s">
        <v>101</v>
      </c>
      <c r="C11" s="63"/>
      <c r="D11" s="63"/>
      <c r="E11" s="45" t="str">
        <f>IF(E$7="","",E$7)</f>
        <v/>
      </c>
    </row>
    <row r="12" spans="1:5" x14ac:dyDescent="0.2">
      <c r="B12" s="35" t="s">
        <v>102</v>
      </c>
      <c r="C12" s="63"/>
      <c r="D12" s="63"/>
      <c r="E12" s="45" t="str">
        <f>IF(E$7="","",E$7)</f>
        <v/>
      </c>
    </row>
    <row r="13" spans="1:5" x14ac:dyDescent="0.2">
      <c r="B13" s="35" t="s">
        <v>103</v>
      </c>
      <c r="C13" s="63"/>
      <c r="D13" s="63"/>
      <c r="E13" s="45" t="str">
        <f>IF(E$7="","",E$7)</f>
        <v/>
      </c>
    </row>
    <row r="14" spans="1:5" x14ac:dyDescent="0.2">
      <c r="B14" s="35" t="s">
        <v>201</v>
      </c>
      <c r="C14" s="34"/>
      <c r="D14" s="33"/>
      <c r="E14" s="63" t="s">
        <v>12</v>
      </c>
    </row>
    <row r="16" spans="1:5" x14ac:dyDescent="0.2">
      <c r="A16" s="37" t="s">
        <v>165</v>
      </c>
      <c r="B16" s="35" t="s">
        <v>105</v>
      </c>
      <c r="C16" s="63"/>
      <c r="D16" s="63" t="s">
        <v>12</v>
      </c>
      <c r="E16" s="45" t="str">
        <f>IF(E$7="","",E$7)</f>
        <v/>
      </c>
    </row>
    <row r="17" spans="2:5" x14ac:dyDescent="0.2">
      <c r="B17" s="35" t="s">
        <v>114</v>
      </c>
      <c r="C17" s="63"/>
      <c r="D17" s="63" t="s">
        <v>12</v>
      </c>
      <c r="E17" s="45" t="str">
        <f>IF(E$7="","",E$7)</f>
        <v/>
      </c>
    </row>
    <row r="18" spans="2:5" x14ac:dyDescent="0.2">
      <c r="B18" s="35" t="s">
        <v>101</v>
      </c>
      <c r="C18" s="63"/>
      <c r="D18" s="63" t="s">
        <v>12</v>
      </c>
      <c r="E18" s="45" t="str">
        <f>IF(E$7="","",E$7)</f>
        <v/>
      </c>
    </row>
    <row r="19" spans="2:5" x14ac:dyDescent="0.2">
      <c r="B19" s="35" t="s">
        <v>102</v>
      </c>
      <c r="C19" s="63"/>
      <c r="D19" s="63" t="s">
        <v>12</v>
      </c>
      <c r="E19" s="45" t="str">
        <f>IF(E$7="","",E$7)</f>
        <v/>
      </c>
    </row>
    <row r="20" spans="2:5" x14ac:dyDescent="0.2">
      <c r="B20" s="35" t="s">
        <v>103</v>
      </c>
      <c r="C20" s="63"/>
      <c r="D20" s="63" t="s">
        <v>12</v>
      </c>
      <c r="E20" s="45" t="str">
        <f>IF(E$7="","",E$7)</f>
        <v/>
      </c>
    </row>
    <row r="21" spans="2:5" x14ac:dyDescent="0.2">
      <c r="B21" s="35" t="s">
        <v>201</v>
      </c>
      <c r="C21" s="34"/>
      <c r="D21" s="33"/>
      <c r="E21" s="63"/>
    </row>
  </sheetData>
  <sheetProtection algorithmName="SHA-512" hashValue="5cV8zW5BcA4fzsgvKpWdo/QPMBXbgdMQT/Eb/iDX5+q2vesmfwj4xrZv4IX05rHOHm4z1qxp+8utl2UoennYzg==" saltValue="uLatpZKZ1ofVakFo+k7W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Coûts et couvertures des prgms</vt:lpstr>
      <vt:lpstr>Perte économique</vt:lpstr>
      <vt:lpstr>Paquets ANJE</vt:lpstr>
      <vt:lpstr>Traitement de la MAS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2023-01-25T12:05:16Z</dcterms:modified>
</cp:coreProperties>
</file>