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6AB767DB-B60A-3247-A95A-C033BD339DC4}" xr6:coauthVersionLast="33" xr6:coauthVersionMax="33" xr10:uidLastSave="{00000000-0000-0000-0000-000000000000}"/>
  <bookViews>
    <workbookView xWindow="-320" yWindow="5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<sst xmlns="http://schemas.openxmlformats.org/spreadsheetml/2006/main" count="378" uniqueCount="210">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</sst>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  <xf numFmtId="3" fontId="4" fillId="2" borderId="1" xfId="10" applyNumberFormat="1" applyFont="1" applyFill="1" applyBorder="1" applyAlignment="1"/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164</v>
      </c>
      <c r="C1" s="59" t="s">
        <v>165</v>
      </c>
    </row>
    <row r="2" spans="1:3" ht="16" customHeight="1" x14ac:dyDescent="0.15">
      <c r="A2" s="15" t="s">
        <v>193</v>
      </c>
      <c r="B2" s="59"/>
      <c r="C2" s="59"/>
    </row>
    <row r="3" spans="1:3" ht="16" customHeight="1" x14ac:dyDescent="0.15">
      <c r="A3" s="1"/>
      <c r="B3" s="9" t="s">
        <v>195</v>
      </c>
      <c r="C3" s="92">
        <v>2017</v>
      </c>
    </row>
    <row r="4" spans="1:3" ht="16" customHeight="1" x14ac:dyDescent="0.15">
      <c r="A4" s="1"/>
      <c r="B4" s="12" t="s">
        <v>194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19" t="s">
        <v>209</v>
      </c>
      <c r="C7" s="95"/>
    </row>
    <row r="8" spans="1:3" ht="15" customHeight="1" x14ac:dyDescent="0.15">
      <c r="B8" s="9" t="s">
        <v>106</v>
      </c>
      <c r="C8" s="24"/>
    </row>
    <row r="9" spans="1:3" ht="15" customHeight="1" x14ac:dyDescent="0.15">
      <c r="B9" s="12" t="s">
        <v>107</v>
      </c>
      <c r="C9" s="23"/>
    </row>
    <row r="10" spans="1:3" ht="15" customHeight="1" x14ac:dyDescent="0.15">
      <c r="B10" s="12" t="s">
        <v>105</v>
      </c>
      <c r="C10" s="23"/>
    </row>
    <row r="11" spans="1:3" ht="15" customHeight="1" x14ac:dyDescent="0.15">
      <c r="B11" s="9" t="s">
        <v>108</v>
      </c>
      <c r="C11" s="24"/>
    </row>
    <row r="12" spans="1:3" ht="15" customHeight="1" x14ac:dyDescent="0.15">
      <c r="B12" s="9" t="s">
        <v>109</v>
      </c>
      <c r="C12" s="24"/>
    </row>
    <row r="13" spans="1:3" ht="15" customHeight="1" x14ac:dyDescent="0.15">
      <c r="B13" s="9" t="s">
        <v>110</v>
      </c>
      <c r="C13" s="24"/>
    </row>
    <row r="14" spans="1:3" ht="15" customHeight="1" x14ac:dyDescent="0.15">
      <c r="B14" s="15"/>
    </row>
    <row r="15" spans="1:3" ht="15" customHeight="1" x14ac:dyDescent="0.15">
      <c r="A15" s="15" t="s">
        <v>30</v>
      </c>
      <c r="B15" s="22"/>
      <c r="C15" s="3"/>
    </row>
    <row r="16" spans="1:3" ht="15" customHeight="1" x14ac:dyDescent="0.15">
      <c r="B16" s="12" t="s">
        <v>94</v>
      </c>
      <c r="C16" s="23"/>
    </row>
    <row r="17" spans="1:3" ht="15" customHeight="1" x14ac:dyDescent="0.15">
      <c r="B17" s="12" t="s">
        <v>95</v>
      </c>
      <c r="C17" s="23"/>
    </row>
    <row r="18" spans="1:3" ht="15" customHeight="1" x14ac:dyDescent="0.15">
      <c r="B18" s="12" t="s">
        <v>96</v>
      </c>
      <c r="C18" s="23"/>
    </row>
    <row r="19" spans="1:3" ht="15" customHeight="1" x14ac:dyDescent="0.15">
      <c r="B19" s="12" t="s">
        <v>97</v>
      </c>
      <c r="C19" s="23"/>
    </row>
    <row r="20" spans="1:3" ht="15" customHeight="1" x14ac:dyDescent="0.15">
      <c r="B20" s="12" t="s">
        <v>98</v>
      </c>
      <c r="C20" s="26">
        <f>1-frac_rice-frac_wheat-frac_maize</f>
        <v>1</v>
      </c>
    </row>
    <row r="21" spans="1:3" ht="15" customHeight="1" x14ac:dyDescent="0.15">
      <c r="B21" s="15"/>
    </row>
    <row r="22" spans="1:3" ht="15" customHeight="1" x14ac:dyDescent="0.15">
      <c r="A22" s="15" t="s">
        <v>99</v>
      </c>
    </row>
    <row r="23" spans="1:3" ht="15" customHeight="1" x14ac:dyDescent="0.15">
      <c r="B23" s="27" t="s">
        <v>101</v>
      </c>
      <c r="C23" s="23"/>
    </row>
    <row r="24" spans="1:3" ht="15" customHeight="1" x14ac:dyDescent="0.15">
      <c r="B24" s="27" t="s">
        <v>102</v>
      </c>
      <c r="C24" s="23"/>
    </row>
    <row r="25" spans="1:3" ht="15" customHeight="1" x14ac:dyDescent="0.15">
      <c r="B25" s="27" t="s">
        <v>103</v>
      </c>
      <c r="C25" s="23"/>
    </row>
    <row r="26" spans="1:3" ht="15" customHeight="1" x14ac:dyDescent="0.15">
      <c r="B26" s="27" t="s">
        <v>104</v>
      </c>
      <c r="C26" s="23"/>
    </row>
    <row r="27" spans="1:3" ht="15" customHeight="1" x14ac:dyDescent="0.15">
      <c r="B27" s="27"/>
      <c r="C27" s="27"/>
    </row>
    <row r="28" spans="1:3" ht="15" customHeight="1" x14ac:dyDescent="0.15">
      <c r="A28" s="15" t="s">
        <v>200</v>
      </c>
      <c r="B28" s="27"/>
      <c r="C28" s="27"/>
    </row>
    <row r="29" spans="1:3" ht="14.25" customHeight="1" x14ac:dyDescent="0.15">
      <c r="B29" s="41" t="s">
        <v>75</v>
      </c>
      <c r="C29" s="42"/>
    </row>
    <row r="30" spans="1:3" ht="14.25" customHeight="1" x14ac:dyDescent="0.15">
      <c r="B30" s="41" t="s">
        <v>76</v>
      </c>
      <c r="C30" s="42"/>
    </row>
    <row r="31" spans="1:3" ht="14.25" customHeight="1" x14ac:dyDescent="0.15">
      <c r="B31" s="41" t="s">
        <v>77</v>
      </c>
      <c r="C31" s="42"/>
    </row>
    <row r="32" spans="1:3" ht="14.25" customHeight="1" x14ac:dyDescent="0.15">
      <c r="B32" s="41" t="s">
        <v>78</v>
      </c>
      <c r="C32" s="42"/>
    </row>
    <row r="33" spans="1:5" ht="13" x14ac:dyDescent="0.15">
      <c r="B33" s="45" t="s">
        <v>129</v>
      </c>
      <c r="C33" s="44">
        <f>SUM(C29:C32)</f>
        <v>0</v>
      </c>
    </row>
    <row r="34" spans="1:5" ht="15" customHeight="1" x14ac:dyDescent="0.15"/>
    <row r="35" spans="1:5" ht="15" customHeight="1" x14ac:dyDescent="0.15">
      <c r="A35" s="4" t="s">
        <v>135</v>
      </c>
    </row>
    <row r="36" spans="1:5" ht="15" customHeight="1" x14ac:dyDescent="0.15">
      <c r="A36" s="15" t="s">
        <v>74</v>
      </c>
      <c r="B36" s="9"/>
      <c r="C36" s="16"/>
    </row>
    <row r="37" spans="1:5" ht="15" customHeight="1" x14ac:dyDescent="0.15">
      <c r="B37" s="60" t="s">
        <v>92</v>
      </c>
      <c r="C37" s="25"/>
    </row>
    <row r="38" spans="1:5" ht="15" customHeight="1" x14ac:dyDescent="0.15">
      <c r="B38" s="19" t="s">
        <v>91</v>
      </c>
      <c r="C38" s="25"/>
      <c r="D38" s="20"/>
      <c r="E38" s="21"/>
    </row>
    <row r="39" spans="1:5" ht="15" customHeight="1" x14ac:dyDescent="0.15">
      <c r="B39" s="19" t="s">
        <v>90</v>
      </c>
      <c r="C39" s="25"/>
      <c r="D39" s="20"/>
      <c r="E39" s="20"/>
    </row>
    <row r="40" spans="1:5" ht="15" customHeight="1" x14ac:dyDescent="0.15">
      <c r="B40" s="19" t="s">
        <v>171</v>
      </c>
      <c r="C40" s="25"/>
    </row>
    <row r="41" spans="1:5" ht="15" customHeight="1" x14ac:dyDescent="0.15">
      <c r="B41" s="19" t="s">
        <v>89</v>
      </c>
      <c r="C41" s="23"/>
    </row>
    <row r="42" spans="1:5" ht="15" customHeight="1" x14ac:dyDescent="0.15">
      <c r="B42" s="60" t="s">
        <v>93</v>
      </c>
      <c r="C42" s="25"/>
    </row>
    <row r="43" spans="1:5" ht="15.75" customHeight="1" x14ac:dyDescent="0.15">
      <c r="D43" s="20"/>
    </row>
    <row r="44" spans="1:5" ht="15.75" customHeight="1" x14ac:dyDescent="0.15">
      <c r="A44" s="15" t="s">
        <v>133</v>
      </c>
      <c r="D44" s="20"/>
    </row>
    <row r="45" spans="1:5" ht="15.75" customHeight="1" x14ac:dyDescent="0.15">
      <c r="B45" s="19" t="s">
        <v>9</v>
      </c>
      <c r="C45" s="23"/>
      <c r="D45" s="20"/>
    </row>
    <row r="46" spans="1:5" ht="15.75" customHeight="1" x14ac:dyDescent="0.15">
      <c r="B46" s="19" t="s">
        <v>11</v>
      </c>
      <c r="C46" s="23"/>
      <c r="D46" s="20"/>
    </row>
    <row r="47" spans="1:5" ht="15.75" customHeight="1" x14ac:dyDescent="0.15">
      <c r="B47" s="19" t="s">
        <v>12</v>
      </c>
      <c r="C47" s="23"/>
      <c r="D47" s="20"/>
      <c r="E47" s="21"/>
    </row>
    <row r="48" spans="1:5" ht="15" customHeight="1" x14ac:dyDescent="0.15">
      <c r="B48" s="19" t="s">
        <v>26</v>
      </c>
      <c r="C48" s="26">
        <f>1-term_SGA-preterm_AGA-preterm_SGA</f>
        <v>1</v>
      </c>
      <c r="D48" s="20"/>
      <c r="E48" s="20"/>
    </row>
    <row r="49" spans="1:4" ht="15.75" customHeight="1" x14ac:dyDescent="0.15">
      <c r="D49" s="20"/>
    </row>
    <row r="50" spans="1:4" ht="15.75" customHeight="1" x14ac:dyDescent="0.15">
      <c r="A50" s="15" t="s">
        <v>72</v>
      </c>
      <c r="D50" s="20"/>
    </row>
    <row r="51" spans="1:4" ht="15.75" customHeight="1" x14ac:dyDescent="0.15">
      <c r="B51" s="19" t="s">
        <v>124</v>
      </c>
      <c r="C51" s="7"/>
      <c r="D51" s="20"/>
    </row>
    <row r="52" spans="1:4" ht="15" customHeight="1" x14ac:dyDescent="0.15">
      <c r="B52" s="19" t="s">
        <v>125</v>
      </c>
      <c r="C52" s="7"/>
    </row>
    <row r="53" spans="1:4" ht="15.75" customHeight="1" x14ac:dyDescent="0.15">
      <c r="B53" s="19" t="s">
        <v>126</v>
      </c>
      <c r="C53" s="7"/>
    </row>
    <row r="54" spans="1:4" ht="15.75" customHeight="1" x14ac:dyDescent="0.15">
      <c r="B54" s="19" t="s">
        <v>127</v>
      </c>
      <c r="C54" s="7"/>
    </row>
    <row r="55" spans="1:4" ht="15.75" customHeight="1" x14ac:dyDescent="0.15">
      <c r="B55" s="19" t="s">
        <v>128</v>
      </c>
      <c r="C55" s="7"/>
    </row>
    <row r="57" spans="1:4" ht="15.75" customHeight="1" x14ac:dyDescent="0.15">
      <c r="A57" s="15" t="s">
        <v>134</v>
      </c>
    </row>
    <row r="58" spans="1:4" ht="15.75" customHeight="1" x14ac:dyDescent="0.15">
      <c r="B58" s="9" t="s">
        <v>111</v>
      </c>
      <c r="C58" s="24">
        <v>0.2</v>
      </c>
    </row>
    <row r="59" spans="1:4" ht="15.75" customHeight="1" x14ac:dyDescent="0.15">
      <c r="B59" s="19" t="s">
        <v>132</v>
      </c>
      <c r="C59" s="24"/>
    </row>
    <row r="63" spans="1:4" ht="15.75" customHeight="1" x14ac:dyDescent="0.15">
      <c r="A6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D6" sqref="D6"/>
    </sheetView>
  </sheetViews>
  <sheetFormatPr baseColWidth="10" defaultColWidth="10.83203125" defaultRowHeight="16" x14ac:dyDescent="0.2"/>
  <cols>
    <col min="1" max="1" width="18.6640625" style="79" customWidth="1"/>
    <col min="2" max="16384" width="10.83203125" style="79"/>
  </cols>
  <sheetData>
    <row r="1" spans="1:5" ht="40" x14ac:dyDescent="0.2">
      <c r="A1" s="84" t="s">
        <v>196</v>
      </c>
      <c r="B1" s="83" t="s">
        <v>179</v>
      </c>
      <c r="C1" s="83" t="s">
        <v>178</v>
      </c>
      <c r="D1" s="83" t="s">
        <v>177</v>
      </c>
      <c r="E1" s="83" t="s">
        <v>176</v>
      </c>
    </row>
    <row r="2" spans="1:5" x14ac:dyDescent="0.2">
      <c r="A2" s="82" t="s">
        <v>164</v>
      </c>
      <c r="B2" s="81" t="s">
        <v>32</v>
      </c>
      <c r="C2" s="76"/>
      <c r="D2" s="76"/>
      <c r="E2" s="76"/>
    </row>
    <row r="3" spans="1:5" x14ac:dyDescent="0.2">
      <c r="A3" s="81"/>
      <c r="B3" s="81" t="s">
        <v>1</v>
      </c>
      <c r="C3" s="76"/>
      <c r="D3" s="76"/>
      <c r="E3" s="76"/>
    </row>
    <row r="4" spans="1:5" x14ac:dyDescent="0.2">
      <c r="A4" s="81"/>
      <c r="B4" s="81" t="s">
        <v>2</v>
      </c>
      <c r="C4" s="76"/>
      <c r="D4" s="76"/>
      <c r="E4" s="76"/>
    </row>
    <row r="5" spans="1:5" x14ac:dyDescent="0.2">
      <c r="A5" s="81"/>
      <c r="B5" s="81" t="s">
        <v>3</v>
      </c>
      <c r="C5" s="76"/>
      <c r="D5" s="76"/>
      <c r="E5" s="76"/>
    </row>
    <row r="6" spans="1:5" x14ac:dyDescent="0.2">
      <c r="A6" s="81"/>
      <c r="B6" s="81" t="s">
        <v>4</v>
      </c>
      <c r="C6" s="76"/>
      <c r="D6" s="76"/>
      <c r="E6" s="76"/>
    </row>
    <row r="9" spans="1:5" x14ac:dyDescent="0.2">
      <c r="C9" s="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A3" sqref="A3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182</v>
      </c>
      <c r="C1" s="58" t="s">
        <v>181</v>
      </c>
    </row>
    <row r="2" spans="1:3" x14ac:dyDescent="0.15">
      <c r="A2" s="14" t="s">
        <v>189</v>
      </c>
      <c r="B2" s="68" t="s">
        <v>59</v>
      </c>
      <c r="C2" s="68"/>
    </row>
    <row r="3" spans="1:3" x14ac:dyDescent="0.15">
      <c r="A3" s="14" t="s">
        <v>207</v>
      </c>
      <c r="B3" s="68" t="s">
        <v>59</v>
      </c>
      <c r="C3" s="68"/>
    </row>
    <row r="4" spans="1:3" x14ac:dyDescent="0.15">
      <c r="A4" s="74" t="s">
        <v>58</v>
      </c>
      <c r="B4" s="68" t="s">
        <v>136</v>
      </c>
      <c r="C4" s="68"/>
    </row>
    <row r="5" spans="1:3" x14ac:dyDescent="0.15">
      <c r="A5" s="74" t="s">
        <v>137</v>
      </c>
      <c r="B5" s="68" t="s">
        <v>136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198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inputs'!C51</f>
        <v>0</v>
      </c>
      <c r="C2" s="37">
        <f>'Baseline year population inputs'!C52</f>
        <v>0</v>
      </c>
      <c r="D2" s="37">
        <f>'Baseline year population inputs'!C53</f>
        <v>0</v>
      </c>
      <c r="E2" s="37">
        <f>'Baseline year population inputs'!C54</f>
        <v>0</v>
      </c>
      <c r="F2" s="37">
        <f>'Baseline year population inputs'!C55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/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149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197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136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137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207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198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f>famplan_unmet_need</f>
        <v>0</v>
      </c>
      <c r="M23" s="51">
        <f>famplan_unmet_need</f>
        <v>0</v>
      </c>
      <c r="N23" s="51">
        <f>famplan_unmet_need</f>
        <v>0</v>
      </c>
      <c r="O23" s="51">
        <f>famplan_unmet_need</f>
        <v>0</v>
      </c>
    </row>
    <row r="24" spans="1:15" ht="15.75" customHeight="1" x14ac:dyDescent="0.15">
      <c r="B24" s="89" t="s">
        <v>190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89" t="s">
        <v>208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89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89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>
      <selection activeCell="A2" sqref="A2"/>
    </sheetView>
  </sheetViews>
  <sheetFormatPr baseColWidth="10" defaultColWidth="11.5" defaultRowHeight="13" x14ac:dyDescent="0.15"/>
  <sheetData>
    <row r="1" spans="1:1" x14ac:dyDescent="0.15">
      <c r="A1" s="15" t="s">
        <v>202</v>
      </c>
    </row>
    <row r="2" spans="1:1" x14ac:dyDescent="0.15">
      <c r="A2" s="15" t="s">
        <v>203</v>
      </c>
    </row>
    <row r="3" spans="1:1" x14ac:dyDescent="0.15">
      <c r="A3" s="15" t="s">
        <v>204</v>
      </c>
    </row>
    <row r="4" spans="1:1" x14ac:dyDescent="0.15">
      <c r="A4" s="15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163</v>
      </c>
      <c r="B1" s="58" t="s">
        <v>162</v>
      </c>
      <c r="C1" s="58" t="s">
        <v>161</v>
      </c>
      <c r="D1" s="58" t="s">
        <v>160</v>
      </c>
      <c r="E1" s="58" t="s">
        <v>159</v>
      </c>
    </row>
    <row r="2" spans="1:5" ht="14" x14ac:dyDescent="0.15">
      <c r="A2" s="57" t="s">
        <v>158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157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156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155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154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153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152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151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150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/>
  </sheetViews>
  <sheetFormatPr baseColWidth="10" defaultColWidth="14.5" defaultRowHeight="15.75" customHeight="1" x14ac:dyDescent="0.15"/>
  <cols>
    <col min="1" max="1" width="8.5" style="15" customWidth="1"/>
    <col min="2" max="9" width="16.83203125" style="15" customWidth="1"/>
    <col min="10" max="16384" width="14.5" style="15"/>
  </cols>
  <sheetData>
    <row r="1" spans="1:9" s="28" customFormat="1" ht="30" customHeight="1" x14ac:dyDescent="0.15">
      <c r="A1" s="43" t="s">
        <v>0</v>
      </c>
      <c r="B1" s="36" t="s">
        <v>112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113</v>
      </c>
      <c r="H1" s="31" t="s">
        <v>130</v>
      </c>
      <c r="I1" s="31" t="s">
        <v>36</v>
      </c>
    </row>
    <row r="2" spans="1:9" ht="15.75" customHeight="1" x14ac:dyDescent="0.15">
      <c r="A2" s="9">
        <f>start_year</f>
        <v>2017</v>
      </c>
      <c r="B2" s="8"/>
      <c r="C2" s="29"/>
      <c r="D2" s="29"/>
      <c r="E2" s="29"/>
      <c r="F2" s="29"/>
      <c r="G2" s="30">
        <f t="shared" ref="G2:G40" si="0">C2+D2+E2+F2</f>
        <v>0</v>
      </c>
      <c r="H2" s="30">
        <f>(B2 + stillbirth*B2/(1000-stillbirth))/(1-abortion)</f>
        <v>0</v>
      </c>
      <c r="I2" s="30">
        <f>G2-H2</f>
        <v>0</v>
      </c>
    </row>
    <row r="3" spans="1:9" ht="15.75" customHeight="1" x14ac:dyDescent="0.15">
      <c r="A3" s="9">
        <f t="shared" ref="A3:A40" si="1">IF($A$2+ROW(A3)-2&lt;=end_year,A2+1,"")</f>
        <v>2018</v>
      </c>
      <c r="B3" s="8"/>
      <c r="C3" s="29"/>
      <c r="D3" s="29"/>
      <c r="E3" s="29"/>
      <c r="F3" s="29"/>
      <c r="G3" s="30">
        <f t="shared" si="0"/>
        <v>0</v>
      </c>
      <c r="H3" s="30">
        <f>(B3 + stillbirth*B3/(1000-stillbirth))/(1-abortion)</f>
        <v>0</v>
      </c>
      <c r="I3" s="30">
        <f t="shared" ref="I3:I15" si="2">G3-H3</f>
        <v>0</v>
      </c>
    </row>
    <row r="4" spans="1:9" ht="15.75" customHeight="1" x14ac:dyDescent="0.15">
      <c r="A4" s="9">
        <f t="shared" si="1"/>
        <v>2019</v>
      </c>
      <c r="B4" s="8"/>
      <c r="C4" s="29"/>
      <c r="D4" s="29"/>
      <c r="E4" s="29"/>
      <c r="F4" s="29"/>
      <c r="G4" s="30">
        <f t="shared" si="0"/>
        <v>0</v>
      </c>
      <c r="H4" s="30">
        <f>(B4 + stillbirth*B4/(1000-stillbirth))/(1-abortion)</f>
        <v>0</v>
      </c>
      <c r="I4" s="30">
        <f t="shared" si="2"/>
        <v>0</v>
      </c>
    </row>
    <row r="5" spans="1:9" ht="15.75" customHeight="1" x14ac:dyDescent="0.15">
      <c r="A5" s="9">
        <f t="shared" si="1"/>
        <v>2020</v>
      </c>
      <c r="B5" s="8"/>
      <c r="C5" s="29"/>
      <c r="D5" s="29"/>
      <c r="E5" s="29"/>
      <c r="F5" s="29"/>
      <c r="G5" s="30">
        <f t="shared" si="0"/>
        <v>0</v>
      </c>
      <c r="H5" s="30">
        <f>(B5 + stillbirth*B5/(1000-stillbirth))/(1-abortion)</f>
        <v>0</v>
      </c>
      <c r="I5" s="30">
        <f t="shared" si="2"/>
        <v>0</v>
      </c>
    </row>
    <row r="6" spans="1:9" ht="15.75" customHeight="1" x14ac:dyDescent="0.15">
      <c r="A6" s="9">
        <f t="shared" si="1"/>
        <v>2021</v>
      </c>
      <c r="B6" s="8"/>
      <c r="C6" s="29"/>
      <c r="D6" s="29"/>
      <c r="E6" s="29"/>
      <c r="F6" s="29"/>
      <c r="G6" s="30">
        <f t="shared" si="0"/>
        <v>0</v>
      </c>
      <c r="H6" s="30">
        <f>(B6 + stillbirth*B6/(1000-stillbirth))/(1-abortion)</f>
        <v>0</v>
      </c>
      <c r="I6" s="30">
        <f t="shared" si="2"/>
        <v>0</v>
      </c>
    </row>
    <row r="7" spans="1:9" ht="15.75" customHeight="1" x14ac:dyDescent="0.15">
      <c r="A7" s="9">
        <f t="shared" si="1"/>
        <v>2022</v>
      </c>
      <c r="B7" s="8"/>
      <c r="C7" s="29"/>
      <c r="D7" s="29"/>
      <c r="E7" s="29"/>
      <c r="F7" s="29"/>
      <c r="G7" s="30">
        <f t="shared" si="0"/>
        <v>0</v>
      </c>
      <c r="H7" s="30">
        <f>(B7 + stillbirth*B7/(1000-stillbirth))/(1-abortion)</f>
        <v>0</v>
      </c>
      <c r="I7" s="30">
        <f t="shared" si="2"/>
        <v>0</v>
      </c>
    </row>
    <row r="8" spans="1:9" ht="15.75" customHeight="1" x14ac:dyDescent="0.15">
      <c r="A8" s="9">
        <f t="shared" si="1"/>
        <v>2023</v>
      </c>
      <c r="B8" s="8"/>
      <c r="C8" s="29"/>
      <c r="D8" s="29"/>
      <c r="E8" s="29"/>
      <c r="F8" s="29"/>
      <c r="G8" s="30">
        <f t="shared" si="0"/>
        <v>0</v>
      </c>
      <c r="H8" s="30">
        <f>(B8 + stillbirth*B8/(1000-stillbirth))/(1-abortion)</f>
        <v>0</v>
      </c>
      <c r="I8" s="30">
        <f t="shared" si="2"/>
        <v>0</v>
      </c>
    </row>
    <row r="9" spans="1:9" ht="15.75" customHeight="1" x14ac:dyDescent="0.15">
      <c r="A9" s="9">
        <f t="shared" si="1"/>
        <v>2024</v>
      </c>
      <c r="B9" s="8"/>
      <c r="C9" s="29"/>
      <c r="D9" s="29"/>
      <c r="E9" s="29"/>
      <c r="F9" s="29"/>
      <c r="G9" s="30">
        <f t="shared" si="0"/>
        <v>0</v>
      </c>
      <c r="H9" s="30">
        <f>(B9 + stillbirth*B9/(1000-stillbirth))/(1-abortion)</f>
        <v>0</v>
      </c>
      <c r="I9" s="30">
        <f t="shared" si="2"/>
        <v>0</v>
      </c>
    </row>
    <row r="10" spans="1:9" ht="15.75" customHeight="1" x14ac:dyDescent="0.15">
      <c r="A10" s="9">
        <f t="shared" si="1"/>
        <v>2025</v>
      </c>
      <c r="B10" s="8"/>
      <c r="C10" s="29"/>
      <c r="D10" s="29"/>
      <c r="E10" s="29"/>
      <c r="F10" s="29"/>
      <c r="G10" s="30">
        <f t="shared" si="0"/>
        <v>0</v>
      </c>
      <c r="H10" s="30">
        <f>(B10 + stillbirth*B10/(1000-stillbirth))/(1-abortion)</f>
        <v>0</v>
      </c>
      <c r="I10" s="30">
        <f t="shared" si="2"/>
        <v>0</v>
      </c>
    </row>
    <row r="11" spans="1:9" ht="15.75" customHeight="1" x14ac:dyDescent="0.15">
      <c r="A11" s="9">
        <f t="shared" si="1"/>
        <v>2026</v>
      </c>
      <c r="B11" s="8"/>
      <c r="C11" s="29"/>
      <c r="D11" s="29"/>
      <c r="E11" s="29"/>
      <c r="F11" s="29"/>
      <c r="G11" s="30">
        <f t="shared" si="0"/>
        <v>0</v>
      </c>
      <c r="H11" s="30">
        <f>(B11 + stillbirth*B11/(1000-stillbirth))/(1-abortion)</f>
        <v>0</v>
      </c>
      <c r="I11" s="30">
        <f t="shared" si="2"/>
        <v>0</v>
      </c>
    </row>
    <row r="12" spans="1:9" ht="15.75" customHeight="1" x14ac:dyDescent="0.15">
      <c r="A12" s="9">
        <f t="shared" si="1"/>
        <v>2027</v>
      </c>
      <c r="B12" s="8"/>
      <c r="C12" s="29"/>
      <c r="D12" s="29"/>
      <c r="E12" s="29"/>
      <c r="F12" s="29"/>
      <c r="G12" s="30">
        <f t="shared" si="0"/>
        <v>0</v>
      </c>
      <c r="H12" s="30">
        <f>(B12 + stillbirth*B12/(1000-stillbirth))/(1-abortion)</f>
        <v>0</v>
      </c>
      <c r="I12" s="30">
        <f t="shared" si="2"/>
        <v>0</v>
      </c>
    </row>
    <row r="13" spans="1:9" ht="15.75" customHeight="1" x14ac:dyDescent="0.15">
      <c r="A13" s="9">
        <f t="shared" si="1"/>
        <v>2028</v>
      </c>
      <c r="B13" s="8"/>
      <c r="C13" s="29"/>
      <c r="D13" s="29"/>
      <c r="E13" s="29"/>
      <c r="F13" s="29"/>
      <c r="G13" s="30">
        <f t="shared" si="0"/>
        <v>0</v>
      </c>
      <c r="H13" s="30">
        <f>(B13 + stillbirth*B13/(1000-stillbirth))/(1-abortion)</f>
        <v>0</v>
      </c>
      <c r="I13" s="30">
        <f t="shared" si="2"/>
        <v>0</v>
      </c>
    </row>
    <row r="14" spans="1:9" ht="15.75" customHeight="1" x14ac:dyDescent="0.15">
      <c r="A14" s="9">
        <f t="shared" si="1"/>
        <v>2029</v>
      </c>
      <c r="B14" s="8"/>
      <c r="C14" s="29"/>
      <c r="D14" s="29"/>
      <c r="E14" s="29"/>
      <c r="F14" s="29"/>
      <c r="G14" s="30">
        <f t="shared" si="0"/>
        <v>0</v>
      </c>
      <c r="H14" s="30">
        <f>(B14 + stillbirth*B14/(1000-stillbirth))/(1-abortion)</f>
        <v>0</v>
      </c>
      <c r="I14" s="30">
        <f t="shared" si="2"/>
        <v>0</v>
      </c>
    </row>
    <row r="15" spans="1:9" ht="15.75" customHeight="1" x14ac:dyDescent="0.15">
      <c r="A15" s="9">
        <f t="shared" si="1"/>
        <v>2030</v>
      </c>
      <c r="B15" s="8"/>
      <c r="C15" s="29"/>
      <c r="D15" s="29"/>
      <c r="E15" s="29"/>
      <c r="F15" s="29"/>
      <c r="G15" s="30">
        <f t="shared" si="0"/>
        <v>0</v>
      </c>
      <c r="H15" s="30">
        <f>(B15 + stillbirth*B15/(1000-stillbirth))/(1-abortion)</f>
        <v>0</v>
      </c>
      <c r="I15" s="30">
        <f t="shared" si="2"/>
        <v>0</v>
      </c>
    </row>
    <row r="16" spans="1:9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30">
        <f t="shared" si="0"/>
        <v>0</v>
      </c>
      <c r="H16" s="30">
        <f>(B16 + stillbirth*B16/(1000-stillbirth))/(1-abortion)</f>
        <v>0</v>
      </c>
      <c r="I16" s="30">
        <f t="shared" ref="I16:I40" si="3">G16-H16</f>
        <v>0</v>
      </c>
    </row>
    <row r="17" spans="1:9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30">
        <f t="shared" si="0"/>
        <v>0</v>
      </c>
      <c r="H17" s="30">
        <f>(B17 + stillbirth*B17/(1000-stillbirth))/(1-abortion)</f>
        <v>0</v>
      </c>
      <c r="I17" s="30">
        <f t="shared" si="3"/>
        <v>0</v>
      </c>
    </row>
    <row r="18" spans="1:9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30">
        <f t="shared" si="0"/>
        <v>0</v>
      </c>
      <c r="H18" s="30">
        <f>(B18 + stillbirth*B18/(1000-stillbirth))/(1-abortion)</f>
        <v>0</v>
      </c>
      <c r="I18" s="30">
        <f t="shared" si="3"/>
        <v>0</v>
      </c>
    </row>
    <row r="19" spans="1:9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30">
        <f t="shared" si="0"/>
        <v>0</v>
      </c>
      <c r="H19" s="30">
        <f>(B19 + stillbirth*B19/(1000-stillbirth))/(1-abortion)</f>
        <v>0</v>
      </c>
      <c r="I19" s="30">
        <f t="shared" si="3"/>
        <v>0</v>
      </c>
    </row>
    <row r="20" spans="1:9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30">
        <f t="shared" si="0"/>
        <v>0</v>
      </c>
      <c r="H20" s="30">
        <f>(B20 + stillbirth*B20/(1000-stillbirth))/(1-abortion)</f>
        <v>0</v>
      </c>
      <c r="I20" s="30">
        <f t="shared" si="3"/>
        <v>0</v>
      </c>
    </row>
    <row r="21" spans="1:9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30">
        <f t="shared" si="0"/>
        <v>0</v>
      </c>
      <c r="H21" s="30">
        <f>(B21 + stillbirth*B21/(1000-stillbirth))/(1-abortion)</f>
        <v>0</v>
      </c>
      <c r="I21" s="30">
        <f t="shared" si="3"/>
        <v>0</v>
      </c>
    </row>
    <row r="22" spans="1:9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30">
        <f t="shared" si="0"/>
        <v>0</v>
      </c>
      <c r="H22" s="30">
        <f>(B22 + stillbirth*B22/(1000-stillbirth))/(1-abortion)</f>
        <v>0</v>
      </c>
      <c r="I22" s="30">
        <f t="shared" si="3"/>
        <v>0</v>
      </c>
    </row>
    <row r="23" spans="1:9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30">
        <f t="shared" si="0"/>
        <v>0</v>
      </c>
      <c r="H23" s="30">
        <f>(B23 + stillbirth*B23/(1000-stillbirth))/(1-abortion)</f>
        <v>0</v>
      </c>
      <c r="I23" s="30">
        <f t="shared" si="3"/>
        <v>0</v>
      </c>
    </row>
    <row r="24" spans="1:9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30">
        <f t="shared" si="0"/>
        <v>0</v>
      </c>
      <c r="H24" s="30">
        <f>(B24 + stillbirth*B24/(1000-stillbirth))/(1-abortion)</f>
        <v>0</v>
      </c>
      <c r="I24" s="30">
        <f t="shared" si="3"/>
        <v>0</v>
      </c>
    </row>
    <row r="25" spans="1:9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30">
        <f t="shared" si="0"/>
        <v>0</v>
      </c>
      <c r="H25" s="30">
        <f>(B25 + stillbirth*B25/(1000-stillbirth))/(1-abortion)</f>
        <v>0</v>
      </c>
      <c r="I25" s="30">
        <f t="shared" si="3"/>
        <v>0</v>
      </c>
    </row>
    <row r="26" spans="1:9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30">
        <f t="shared" si="0"/>
        <v>0</v>
      </c>
      <c r="H26" s="30">
        <f>(B26 + stillbirth*B26/(1000-stillbirth))/(1-abortion)</f>
        <v>0</v>
      </c>
      <c r="I26" s="30">
        <f t="shared" si="3"/>
        <v>0</v>
      </c>
    </row>
    <row r="27" spans="1:9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30">
        <f t="shared" si="0"/>
        <v>0</v>
      </c>
      <c r="H27" s="30">
        <f>(B27 + stillbirth*B27/(1000-stillbirth))/(1-abortion)</f>
        <v>0</v>
      </c>
      <c r="I27" s="30">
        <f t="shared" si="3"/>
        <v>0</v>
      </c>
    </row>
    <row r="28" spans="1:9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30">
        <f t="shared" si="0"/>
        <v>0</v>
      </c>
      <c r="H28" s="30">
        <f>(B28 + stillbirth*B28/(1000-stillbirth))/(1-abortion)</f>
        <v>0</v>
      </c>
      <c r="I28" s="30">
        <f t="shared" si="3"/>
        <v>0</v>
      </c>
    </row>
    <row r="29" spans="1:9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30">
        <f t="shared" si="0"/>
        <v>0</v>
      </c>
      <c r="H29" s="30">
        <f>(B29 + stillbirth*B29/(1000-stillbirth))/(1-abortion)</f>
        <v>0</v>
      </c>
      <c r="I29" s="30">
        <f t="shared" si="3"/>
        <v>0</v>
      </c>
    </row>
    <row r="30" spans="1:9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30">
        <f t="shared" si="0"/>
        <v>0</v>
      </c>
      <c r="H30" s="30">
        <f>(B30 + stillbirth*B30/(1000-stillbirth))/(1-abortion)</f>
        <v>0</v>
      </c>
      <c r="I30" s="30">
        <f t="shared" si="3"/>
        <v>0</v>
      </c>
    </row>
    <row r="31" spans="1:9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30">
        <f t="shared" si="0"/>
        <v>0</v>
      </c>
      <c r="H31" s="30">
        <f>(B31 + stillbirth*B31/(1000-stillbirth))/(1-abortion)</f>
        <v>0</v>
      </c>
      <c r="I31" s="30">
        <f t="shared" si="3"/>
        <v>0</v>
      </c>
    </row>
    <row r="32" spans="1:9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30">
        <f t="shared" si="0"/>
        <v>0</v>
      </c>
      <c r="H32" s="30">
        <f>(B32 + stillbirth*B32/(1000-stillbirth))/(1-abortion)</f>
        <v>0</v>
      </c>
      <c r="I32" s="30">
        <f t="shared" si="3"/>
        <v>0</v>
      </c>
    </row>
    <row r="33" spans="1:9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30">
        <f t="shared" si="0"/>
        <v>0</v>
      </c>
      <c r="H33" s="30">
        <f>(B33 + stillbirth*B33/(1000-stillbirth))/(1-abortion)</f>
        <v>0</v>
      </c>
      <c r="I33" s="30">
        <f t="shared" si="3"/>
        <v>0</v>
      </c>
    </row>
    <row r="34" spans="1:9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30">
        <f t="shared" si="0"/>
        <v>0</v>
      </c>
      <c r="H34" s="30">
        <f>(B34 + stillbirth*B34/(1000-stillbirth))/(1-abortion)</f>
        <v>0</v>
      </c>
      <c r="I34" s="30">
        <f t="shared" si="3"/>
        <v>0</v>
      </c>
    </row>
    <row r="35" spans="1:9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30">
        <f t="shared" si="0"/>
        <v>0</v>
      </c>
      <c r="H35" s="30">
        <f>(B35 + stillbirth*B35/(1000-stillbirth))/(1-abortion)</f>
        <v>0</v>
      </c>
      <c r="I35" s="30">
        <f t="shared" si="3"/>
        <v>0</v>
      </c>
    </row>
    <row r="36" spans="1:9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30">
        <f t="shared" si="0"/>
        <v>0</v>
      </c>
      <c r="H36" s="30">
        <f>(B36 + stillbirth*B36/(1000-stillbirth))/(1-abortion)</f>
        <v>0</v>
      </c>
      <c r="I36" s="30">
        <f t="shared" si="3"/>
        <v>0</v>
      </c>
    </row>
    <row r="37" spans="1:9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30">
        <f t="shared" si="0"/>
        <v>0</v>
      </c>
      <c r="H37" s="30">
        <f>(B37 + stillbirth*B37/(1000-stillbirth))/(1-abortion)</f>
        <v>0</v>
      </c>
      <c r="I37" s="30">
        <f t="shared" si="3"/>
        <v>0</v>
      </c>
    </row>
    <row r="38" spans="1:9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30">
        <f t="shared" si="0"/>
        <v>0</v>
      </c>
      <c r="H38" s="30">
        <f>(B38 + stillbirth*B38/(1000-stillbirth))/(1-abortion)</f>
        <v>0</v>
      </c>
      <c r="I38" s="30">
        <f t="shared" si="3"/>
        <v>0</v>
      </c>
    </row>
    <row r="39" spans="1:9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30">
        <f t="shared" si="0"/>
        <v>0</v>
      </c>
      <c r="H39" s="30">
        <f>(B39 + stillbirth*B39/(1000-stillbirth))/(1-abortion)</f>
        <v>0</v>
      </c>
      <c r="I39" s="30">
        <f t="shared" si="3"/>
        <v>0</v>
      </c>
    </row>
    <row r="40" spans="1:9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30">
        <f t="shared" si="0"/>
        <v>0</v>
      </c>
      <c r="H40" s="30">
        <f>(B40 + stillbirth*B40/(1000-stillbirth))/(1-abortion)</f>
        <v>0</v>
      </c>
      <c r="I40" s="30">
        <f t="shared" si="3"/>
        <v>0</v>
      </c>
    </row>
  </sheetData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115</v>
      </c>
      <c r="B2" s="14" t="s">
        <v>117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118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116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119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114</v>
      </c>
      <c r="B8" s="9" t="s">
        <v>120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121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122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123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131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166</v>
      </c>
      <c r="C2" s="39"/>
      <c r="D2" s="39"/>
      <c r="E2" s="39"/>
      <c r="F2" s="39"/>
      <c r="G2" s="39"/>
    </row>
    <row r="3" spans="1:7" x14ac:dyDescent="0.15">
      <c r="B3" s="61" t="s">
        <v>167</v>
      </c>
      <c r="C3" s="39"/>
      <c r="D3" s="39"/>
      <c r="E3" s="39"/>
      <c r="F3" s="39"/>
      <c r="G3" s="39"/>
    </row>
    <row r="4" spans="1:7" x14ac:dyDescent="0.15">
      <c r="B4" s="61" t="s">
        <v>168</v>
      </c>
      <c r="C4" s="39"/>
      <c r="D4" s="39"/>
      <c r="E4" s="39"/>
      <c r="F4" s="39"/>
      <c r="G4" s="39"/>
    </row>
    <row r="5" spans="1:7" x14ac:dyDescent="0.15">
      <c r="B5" s="61" t="s">
        <v>169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139</v>
      </c>
      <c r="B2" s="17" t="s">
        <v>143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140</v>
      </c>
      <c r="B4" s="17" t="s">
        <v>143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141</v>
      </c>
      <c r="B6" s="17" t="s">
        <v>143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144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142</v>
      </c>
      <c r="B10" s="19" t="s">
        <v>147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146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148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170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/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180</v>
      </c>
      <c r="B1" s="73" t="s">
        <v>179</v>
      </c>
      <c r="C1" s="73" t="s">
        <v>178</v>
      </c>
      <c r="D1" s="73" t="s">
        <v>177</v>
      </c>
      <c r="E1" s="73" t="s">
        <v>176</v>
      </c>
    </row>
    <row r="2" spans="1:5" x14ac:dyDescent="0.15">
      <c r="A2" s="70" t="s">
        <v>175</v>
      </c>
      <c r="B2" s="65" t="s">
        <v>32</v>
      </c>
      <c r="C2" s="68"/>
      <c r="D2" s="68"/>
      <c r="E2" s="85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85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85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85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85" t="str">
        <f>IF(E$7="","",E$7)</f>
        <v/>
      </c>
    </row>
    <row r="7" spans="1:5" x14ac:dyDescent="0.15">
      <c r="A7" s="66"/>
      <c r="B7" s="65" t="s">
        <v>172</v>
      </c>
      <c r="C7" s="64"/>
      <c r="D7" s="63"/>
      <c r="E7" s="68"/>
    </row>
    <row r="9" spans="1:5" x14ac:dyDescent="0.15">
      <c r="A9" s="72" t="s">
        <v>174</v>
      </c>
      <c r="B9" s="71" t="s">
        <v>32</v>
      </c>
      <c r="C9" s="68"/>
      <c r="D9" s="68"/>
      <c r="E9" s="86"/>
    </row>
    <row r="10" spans="1:5" x14ac:dyDescent="0.15">
      <c r="A10" s="66"/>
      <c r="B10" s="65" t="s">
        <v>1</v>
      </c>
      <c r="C10" s="68"/>
      <c r="D10" s="68"/>
      <c r="E10" s="85"/>
    </row>
    <row r="11" spans="1:5" x14ac:dyDescent="0.15">
      <c r="A11" s="66"/>
      <c r="B11" s="65" t="s">
        <v>2</v>
      </c>
      <c r="C11" s="68"/>
      <c r="D11" s="68"/>
      <c r="E11" s="85"/>
    </row>
    <row r="12" spans="1:5" x14ac:dyDescent="0.15">
      <c r="A12" s="66"/>
      <c r="B12" s="65" t="s">
        <v>3</v>
      </c>
      <c r="C12" s="68"/>
      <c r="D12" s="68"/>
      <c r="E12" s="85"/>
    </row>
    <row r="13" spans="1:5" x14ac:dyDescent="0.15">
      <c r="A13" s="66"/>
      <c r="B13" s="65" t="s">
        <v>4</v>
      </c>
      <c r="C13" s="68"/>
      <c r="D13" s="68"/>
      <c r="E13" s="85"/>
    </row>
    <row r="14" spans="1:5" x14ac:dyDescent="0.15">
      <c r="A14" s="66"/>
      <c r="B14" s="65" t="s">
        <v>172</v>
      </c>
      <c r="C14" s="64"/>
      <c r="D14" s="63"/>
      <c r="E14" s="68"/>
    </row>
    <row r="16" spans="1:5" x14ac:dyDescent="0.15">
      <c r="A16" s="70" t="s">
        <v>173</v>
      </c>
      <c r="B16" s="65" t="s">
        <v>32</v>
      </c>
      <c r="C16" s="62"/>
      <c r="D16" s="69"/>
      <c r="E16" s="86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85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85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85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85" t="str">
        <f>IF(E$21="","",E$21)</f>
        <v/>
      </c>
    </row>
    <row r="21" spans="1:5" x14ac:dyDescent="0.15">
      <c r="A21" s="66"/>
      <c r="B21" s="65" t="s">
        <v>172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/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164</v>
      </c>
      <c r="B1" s="73" t="s">
        <v>183</v>
      </c>
      <c r="C1" s="91" t="s">
        <v>184</v>
      </c>
      <c r="D1" s="91" t="s">
        <v>188</v>
      </c>
    </row>
    <row r="2" spans="1:4" x14ac:dyDescent="0.15">
      <c r="A2" s="91" t="s">
        <v>69</v>
      </c>
      <c r="B2" s="65" t="s">
        <v>67</v>
      </c>
      <c r="C2" s="65" t="s">
        <v>185</v>
      </c>
      <c r="D2" s="68"/>
    </row>
    <row r="3" spans="1:4" x14ac:dyDescent="0.15">
      <c r="A3" s="91" t="s">
        <v>187</v>
      </c>
      <c r="B3" s="65" t="s">
        <v>178</v>
      </c>
      <c r="C3" s="65" t="s">
        <v>186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zoomScale="106" workbookViewId="0">
      <selection activeCell="D38" sqref="D38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5" width="32.33203125" style="53" bestFit="1" customWidth="1"/>
    <col min="6" max="16384" width="14.5" style="53"/>
  </cols>
  <sheetData>
    <row r="1" spans="1:5" ht="26" x14ac:dyDescent="0.15">
      <c r="A1" s="78" t="s">
        <v>69</v>
      </c>
      <c r="B1" s="94" t="str">
        <f>"Baseline ("&amp;start_year&amp;") coverage"</f>
        <v>Baseline (2017) coverage</v>
      </c>
      <c r="C1" s="77" t="s">
        <v>199</v>
      </c>
      <c r="D1" s="77" t="s">
        <v>206</v>
      </c>
      <c r="E1" s="77" t="s">
        <v>201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1</v>
      </c>
      <c r="E2" s="76" t="s">
        <v>202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76" t="s">
        <v>202</v>
      </c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v>1</v>
      </c>
      <c r="E4" s="76" t="s">
        <v>202</v>
      </c>
    </row>
    <row r="5" spans="1:5" ht="15.75" customHeight="1" x14ac:dyDescent="0.15">
      <c r="A5" s="74" t="s">
        <v>149</v>
      </c>
      <c r="B5" s="75">
        <v>0</v>
      </c>
      <c r="C5" s="75">
        <v>0.95</v>
      </c>
      <c r="D5" s="76">
        <v>1</v>
      </c>
      <c r="E5" s="76" t="s">
        <v>202</v>
      </c>
    </row>
    <row r="6" spans="1:5" ht="15.75" customHeight="1" x14ac:dyDescent="0.15">
      <c r="A6" s="74" t="s">
        <v>198</v>
      </c>
      <c r="B6" s="75">
        <v>0</v>
      </c>
      <c r="C6" s="75">
        <v>0.95</v>
      </c>
      <c r="D6" s="76">
        <v>1</v>
      </c>
      <c r="E6" s="76" t="s">
        <v>202</v>
      </c>
    </row>
    <row r="7" spans="1:5" ht="15.75" customHeight="1" x14ac:dyDescent="0.15">
      <c r="A7" s="74" t="s">
        <v>63</v>
      </c>
      <c r="B7" s="75">
        <v>0</v>
      </c>
      <c r="C7" s="75">
        <v>0.95</v>
      </c>
      <c r="D7" s="76">
        <v>1</v>
      </c>
      <c r="E7" s="76" t="s">
        <v>202</v>
      </c>
    </row>
    <row r="8" spans="1:5" ht="15.75" customHeight="1" x14ac:dyDescent="0.15">
      <c r="A8" s="74" t="s">
        <v>64</v>
      </c>
      <c r="B8" s="75">
        <v>0</v>
      </c>
      <c r="C8" s="75">
        <v>0.95</v>
      </c>
      <c r="D8" s="76">
        <v>0.75</v>
      </c>
      <c r="E8" s="76" t="s">
        <v>202</v>
      </c>
    </row>
    <row r="9" spans="1:5" ht="15.75" customHeight="1" x14ac:dyDescent="0.15">
      <c r="A9" s="74" t="s">
        <v>62</v>
      </c>
      <c r="B9" s="75">
        <v>0</v>
      </c>
      <c r="C9" s="75">
        <v>0.95</v>
      </c>
      <c r="D9" s="76">
        <v>0.19</v>
      </c>
      <c r="E9" s="76" t="s">
        <v>202</v>
      </c>
    </row>
    <row r="10" spans="1:5" ht="15.75" customHeight="1" x14ac:dyDescent="0.15">
      <c r="A10" s="89" t="s">
        <v>190</v>
      </c>
      <c r="B10" s="75">
        <v>0</v>
      </c>
      <c r="C10" s="75">
        <v>0.95</v>
      </c>
      <c r="D10" s="76">
        <v>0.73</v>
      </c>
      <c r="E10" s="76" t="s">
        <v>202</v>
      </c>
    </row>
    <row r="11" spans="1:5" ht="15.75" customHeight="1" x14ac:dyDescent="0.15">
      <c r="A11" s="89" t="s">
        <v>208</v>
      </c>
      <c r="B11" s="75">
        <v>0</v>
      </c>
      <c r="C11" s="75">
        <v>0.95</v>
      </c>
      <c r="D11" s="76">
        <v>1.78</v>
      </c>
      <c r="E11" s="76" t="s">
        <v>202</v>
      </c>
    </row>
    <row r="12" spans="1:5" ht="15.75" customHeight="1" x14ac:dyDescent="0.15">
      <c r="A12" s="89" t="s">
        <v>191</v>
      </c>
      <c r="B12" s="75">
        <v>0</v>
      </c>
      <c r="C12" s="75">
        <v>0.95</v>
      </c>
      <c r="D12" s="76">
        <v>0.24</v>
      </c>
      <c r="E12" s="76" t="s">
        <v>202</v>
      </c>
    </row>
    <row r="13" spans="1:5" ht="15.75" customHeight="1" x14ac:dyDescent="0.15">
      <c r="A13" s="89" t="s">
        <v>192</v>
      </c>
      <c r="B13" s="75">
        <v>0</v>
      </c>
      <c r="C13" s="75">
        <v>0.95</v>
      </c>
      <c r="D13" s="76">
        <v>0.55000000000000004</v>
      </c>
      <c r="E13" s="76" t="s">
        <v>202</v>
      </c>
    </row>
    <row r="14" spans="1:5" ht="15.75" customHeight="1" x14ac:dyDescent="0.15">
      <c r="A14" s="14" t="s">
        <v>189</v>
      </c>
      <c r="B14" s="75">
        <v>0</v>
      </c>
      <c r="C14" s="75">
        <v>0.95</v>
      </c>
      <c r="D14" s="76">
        <v>0.73</v>
      </c>
      <c r="E14" s="76" t="s">
        <v>202</v>
      </c>
    </row>
    <row r="15" spans="1:5" ht="15.75" customHeight="1" x14ac:dyDescent="0.15">
      <c r="A15" s="14" t="s">
        <v>207</v>
      </c>
      <c r="B15" s="75">
        <v>0</v>
      </c>
      <c r="C15" s="75">
        <v>0.95</v>
      </c>
      <c r="D15" s="76">
        <v>1.78</v>
      </c>
      <c r="E15" s="76" t="s">
        <v>202</v>
      </c>
    </row>
    <row r="16" spans="1:5" ht="15.75" customHeight="1" x14ac:dyDescent="0.15">
      <c r="A16" s="74" t="s">
        <v>57</v>
      </c>
      <c r="B16" s="75">
        <v>0</v>
      </c>
      <c r="C16" s="75">
        <v>0.95</v>
      </c>
      <c r="D16" s="76">
        <v>2.06</v>
      </c>
      <c r="E16" s="76" t="s">
        <v>202</v>
      </c>
    </row>
    <row r="17" spans="1:5" ht="15.75" customHeight="1" x14ac:dyDescent="0.15">
      <c r="A17" s="74" t="s">
        <v>47</v>
      </c>
      <c r="B17" s="75">
        <v>0</v>
      </c>
      <c r="C17" s="75">
        <v>0.95</v>
      </c>
      <c r="D17" s="76">
        <v>0.25</v>
      </c>
      <c r="E17" s="76" t="s">
        <v>202</v>
      </c>
    </row>
    <row r="18" spans="1:5" ht="15.75" customHeight="1" x14ac:dyDescent="0.15">
      <c r="A18" s="74" t="s">
        <v>175</v>
      </c>
      <c r="B18" s="75">
        <v>0</v>
      </c>
      <c r="C18" s="75">
        <v>0.95</v>
      </c>
      <c r="D18" s="88">
        <f>SUMPRODUCT(('IYCF cost'!$C$2:$E$6)*('IYCF packages'!$C$2:$E$6&lt;&gt;""))</f>
        <v>0</v>
      </c>
      <c r="E18" s="76" t="s">
        <v>202</v>
      </c>
    </row>
    <row r="19" spans="1:5" ht="15.75" customHeight="1" x14ac:dyDescent="0.15">
      <c r="A19" s="74" t="s">
        <v>174</v>
      </c>
      <c r="B19" s="75">
        <v>0</v>
      </c>
      <c r="C19" s="75">
        <v>0.95</v>
      </c>
      <c r="D19" s="88">
        <f>SUMPRODUCT(('IYCF cost'!$C$2:$E$6)*('IYCF packages'!$C$9:$E$13&lt;&gt;""))</f>
        <v>0</v>
      </c>
      <c r="E19" s="76" t="s">
        <v>202</v>
      </c>
    </row>
    <row r="20" spans="1:5" ht="15.75" customHeight="1" x14ac:dyDescent="0.15">
      <c r="A20" s="74" t="s">
        <v>173</v>
      </c>
      <c r="B20" s="75">
        <v>0</v>
      </c>
      <c r="C20" s="75">
        <v>0.95</v>
      </c>
      <c r="D20" s="88">
        <f>SUMPRODUCT(('IYCF cost'!$C$2:$E$6)*('IYCF packages'!$C$16:$E$20&lt;&gt;""))</f>
        <v>0</v>
      </c>
      <c r="E20" s="76" t="s">
        <v>202</v>
      </c>
    </row>
    <row r="21" spans="1:5" ht="15.75" customHeight="1" x14ac:dyDescent="0.15">
      <c r="A21" s="74" t="s">
        <v>197</v>
      </c>
      <c r="B21" s="75">
        <v>0</v>
      </c>
      <c r="C21" s="75">
        <v>0.95</v>
      </c>
      <c r="D21" s="76">
        <v>8.84</v>
      </c>
      <c r="E21" s="76" t="s">
        <v>202</v>
      </c>
    </row>
    <row r="22" spans="1:5" ht="15.75" customHeight="1" x14ac:dyDescent="0.15">
      <c r="A22" s="74" t="s">
        <v>136</v>
      </c>
      <c r="B22" s="75">
        <v>0</v>
      </c>
      <c r="C22" s="75">
        <v>0.95</v>
      </c>
      <c r="D22" s="76">
        <v>50</v>
      </c>
      <c r="E22" s="76" t="s">
        <v>202</v>
      </c>
    </row>
    <row r="23" spans="1:5" ht="15.75" customHeight="1" x14ac:dyDescent="0.15">
      <c r="A23" s="74" t="s">
        <v>34</v>
      </c>
      <c r="B23" s="75">
        <v>0</v>
      </c>
      <c r="C23" s="75">
        <v>0.95</v>
      </c>
      <c r="D23" s="76">
        <v>2.61</v>
      </c>
      <c r="E23" s="76" t="s">
        <v>202</v>
      </c>
    </row>
    <row r="24" spans="1:5" ht="15.75" customHeight="1" x14ac:dyDescent="0.15">
      <c r="A24" s="74" t="s">
        <v>88</v>
      </c>
      <c r="B24" s="75">
        <v>0</v>
      </c>
      <c r="C24" s="75">
        <v>0.95</v>
      </c>
      <c r="D24" s="76">
        <v>1</v>
      </c>
      <c r="E24" s="76" t="s">
        <v>202</v>
      </c>
    </row>
    <row r="25" spans="1:5" ht="15.75" customHeight="1" x14ac:dyDescent="0.15">
      <c r="A25" s="74" t="s">
        <v>87</v>
      </c>
      <c r="B25" s="75">
        <v>0</v>
      </c>
      <c r="C25" s="75">
        <v>0.95</v>
      </c>
      <c r="D25" s="76">
        <v>1</v>
      </c>
      <c r="E25" s="76" t="s">
        <v>202</v>
      </c>
    </row>
    <row r="26" spans="1:5" ht="15.75" customHeight="1" x14ac:dyDescent="0.15">
      <c r="A26" s="74" t="s">
        <v>137</v>
      </c>
      <c r="B26" s="75">
        <v>0</v>
      </c>
      <c r="C26" s="75">
        <v>0.95</v>
      </c>
      <c r="D26" s="76">
        <v>1</v>
      </c>
      <c r="E26" s="76" t="s">
        <v>202</v>
      </c>
    </row>
    <row r="27" spans="1:5" ht="15.75" customHeight="1" x14ac:dyDescent="0.15">
      <c r="A27" s="74" t="s">
        <v>59</v>
      </c>
      <c r="B27" s="75">
        <v>0</v>
      </c>
      <c r="C27" s="75">
        <v>0.95</v>
      </c>
      <c r="D27" s="76">
        <v>2.99</v>
      </c>
      <c r="E27" s="76" t="s">
        <v>202</v>
      </c>
    </row>
    <row r="28" spans="1:5" ht="15.75" customHeight="1" x14ac:dyDescent="0.15">
      <c r="A28" s="74" t="s">
        <v>84</v>
      </c>
      <c r="B28" s="75">
        <v>0</v>
      </c>
      <c r="C28" s="75">
        <v>0.95</v>
      </c>
      <c r="D28" s="76">
        <v>1</v>
      </c>
      <c r="E28" s="76" t="s">
        <v>202</v>
      </c>
    </row>
    <row r="29" spans="1:5" ht="15.75" customHeight="1" x14ac:dyDescent="0.15">
      <c r="A29" s="74" t="s">
        <v>58</v>
      </c>
      <c r="B29" s="75">
        <v>0</v>
      </c>
      <c r="C29" s="75">
        <v>0.95</v>
      </c>
      <c r="D29" s="76">
        <v>48</v>
      </c>
      <c r="E29" s="76" t="s">
        <v>202</v>
      </c>
    </row>
    <row r="30" spans="1:5" ht="15.75" customHeight="1" x14ac:dyDescent="0.15">
      <c r="A30" s="74" t="s">
        <v>67</v>
      </c>
      <c r="B30" s="75">
        <v>0</v>
      </c>
      <c r="C30" s="75">
        <v>0.95</v>
      </c>
      <c r="D30" s="76">
        <v>9.36</v>
      </c>
      <c r="E30" s="76" t="s">
        <v>202</v>
      </c>
    </row>
    <row r="31" spans="1:5" ht="15.75" customHeight="1" x14ac:dyDescent="0.15">
      <c r="A31" s="74" t="s">
        <v>28</v>
      </c>
      <c r="B31" s="75">
        <v>0</v>
      </c>
      <c r="C31" s="75">
        <v>0.95</v>
      </c>
      <c r="D31" s="76">
        <v>0.35</v>
      </c>
      <c r="E31" s="76" t="s">
        <v>202</v>
      </c>
    </row>
    <row r="32" spans="1:5" ht="15.75" customHeight="1" x14ac:dyDescent="0.15">
      <c r="A32" s="74" t="s">
        <v>83</v>
      </c>
      <c r="B32" s="75">
        <v>0</v>
      </c>
      <c r="C32" s="75">
        <v>0.95</v>
      </c>
      <c r="D32" s="76">
        <v>1</v>
      </c>
      <c r="E32" s="76" t="s">
        <v>202</v>
      </c>
    </row>
    <row r="33" spans="1:6" ht="15.75" customHeight="1" x14ac:dyDescent="0.15">
      <c r="A33" s="74" t="s">
        <v>82</v>
      </c>
      <c r="B33" s="75">
        <v>0</v>
      </c>
      <c r="C33" s="75">
        <v>0.95</v>
      </c>
      <c r="D33" s="76">
        <v>2.8</v>
      </c>
      <c r="E33" s="76" t="s">
        <v>202</v>
      </c>
    </row>
    <row r="34" spans="1:6" ht="15.75" customHeight="1" x14ac:dyDescent="0.15">
      <c r="A34" s="74" t="s">
        <v>81</v>
      </c>
      <c r="B34" s="75">
        <v>0</v>
      </c>
      <c r="C34" s="75">
        <v>0.95</v>
      </c>
      <c r="D34" s="76">
        <v>50.26</v>
      </c>
      <c r="E34" s="76" t="s">
        <v>202</v>
      </c>
    </row>
    <row r="35" spans="1:6" ht="15.75" customHeight="1" x14ac:dyDescent="0.15">
      <c r="A35" s="74" t="s">
        <v>79</v>
      </c>
      <c r="B35" s="75">
        <v>0</v>
      </c>
      <c r="C35" s="75">
        <v>0.95</v>
      </c>
      <c r="D35" s="76">
        <v>36.1</v>
      </c>
      <c r="E35" s="76" t="s">
        <v>202</v>
      </c>
    </row>
    <row r="36" spans="1:6" s="54" customFormat="1" ht="15.75" customHeight="1" x14ac:dyDescent="0.15">
      <c r="A36" s="74" t="s">
        <v>80</v>
      </c>
      <c r="B36" s="75">
        <v>0</v>
      </c>
      <c r="C36" s="75">
        <v>0.95</v>
      </c>
      <c r="D36" s="76">
        <v>231.85</v>
      </c>
      <c r="E36" s="76" t="s">
        <v>202</v>
      </c>
      <c r="F36" s="53"/>
    </row>
    <row r="37" spans="1:6" ht="15.75" customHeight="1" x14ac:dyDescent="0.15">
      <c r="A37" s="74" t="s">
        <v>85</v>
      </c>
      <c r="B37" s="75">
        <v>0</v>
      </c>
      <c r="C37" s="75">
        <v>0.95</v>
      </c>
      <c r="D37" s="76">
        <v>1.5</v>
      </c>
      <c r="E37" s="76" t="s">
        <v>202</v>
      </c>
    </row>
    <row r="38" spans="1:6" ht="15.75" customHeight="1" x14ac:dyDescent="0.15">
      <c r="A38" s="74" t="s">
        <v>60</v>
      </c>
      <c r="B38" s="75">
        <v>0</v>
      </c>
      <c r="C38" s="75">
        <v>0.95</v>
      </c>
      <c r="D38" s="76">
        <v>1</v>
      </c>
      <c r="E38" s="76" t="s">
        <v>202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2018-11-01T22:57:04Z</dcterms:modified>
</cp:coreProperties>
</file>