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35CB1DF-1AF2-4149-B323-9D2C0346723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<sst xmlns="http://schemas.openxmlformats.org/spreadsheetml/2006/main" count="2092" uniqueCount="341">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</sst>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17959802.125</v>
      </c>
    </row>
    <row r="8" spans="1:3" ht="15" customHeight="1" x14ac:dyDescent="0.25">
      <c r="B8" s="5" t="s">
        <v>8</v>
      </c>
      <c r="C8" s="44">
        <v>0.7659999999999999</v>
      </c>
    </row>
    <row r="9" spans="1:3" ht="15" customHeight="1" x14ac:dyDescent="0.25">
      <c r="B9" s="5" t="s">
        <v>9</v>
      </c>
      <c r="C9" s="45">
        <v>0.85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0.48</v>
      </c>
    </row>
    <row r="12" spans="1:3" ht="15" customHeight="1" x14ac:dyDescent="0.25">
      <c r="B12" s="5" t="s">
        <v>12</v>
      </c>
      <c r="C12" s="45">
        <v>0.41599999999999998</v>
      </c>
    </row>
    <row r="13" spans="1:3" ht="15" customHeight="1" x14ac:dyDescent="0.25">
      <c r="B13" s="5" t="s">
        <v>13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0.10349999999999999</v>
      </c>
    </row>
    <row r="24" spans="1:3" ht="15" customHeight="1" x14ac:dyDescent="0.25">
      <c r="B24" s="15" t="s">
        <v>22</v>
      </c>
      <c r="C24" s="45">
        <v>0.45150000000000001</v>
      </c>
    </row>
    <row r="25" spans="1:3" ht="15" customHeight="1" x14ac:dyDescent="0.25">
      <c r="B25" s="15" t="s">
        <v>23</v>
      </c>
      <c r="C25" s="45">
        <v>0.35449999999999998</v>
      </c>
    </row>
    <row r="26" spans="1:3" ht="15" customHeight="1" x14ac:dyDescent="0.25">
      <c r="B26" s="15" t="s">
        <v>24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0.194032291080597</v>
      </c>
    </row>
    <row r="30" spans="1:3" ht="14.25" customHeight="1" x14ac:dyDescent="0.25">
      <c r="B30" s="25" t="s">
        <v>27</v>
      </c>
      <c r="C30" s="99">
        <v>8.3858999691614089E-2</v>
      </c>
    </row>
    <row r="31" spans="1:3" ht="14.25" customHeight="1" x14ac:dyDescent="0.25">
      <c r="B31" s="25" t="s">
        <v>28</v>
      </c>
      <c r="C31" s="99">
        <v>0.134731333586527</v>
      </c>
    </row>
    <row r="32" spans="1:3" ht="14.25" customHeight="1" x14ac:dyDescent="0.25">
      <c r="B32" s="25" t="s">
        <v>29</v>
      </c>
      <c r="C32" s="99">
        <v>0.58737737564126202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27.414870920836599</v>
      </c>
    </row>
    <row r="38" spans="1:5" ht="15" customHeight="1" x14ac:dyDescent="0.25">
      <c r="B38" s="11" t="s">
        <v>34</v>
      </c>
      <c r="C38" s="43">
        <v>66.108135419728697</v>
      </c>
      <c r="D38" s="12"/>
      <c r="E38" s="13"/>
    </row>
    <row r="39" spans="1:5" ht="15" customHeight="1" x14ac:dyDescent="0.25">
      <c r="B39" s="11" t="s">
        <v>35</v>
      </c>
      <c r="C39" s="43">
        <v>84.800507963940703</v>
      </c>
      <c r="D39" s="12"/>
      <c r="E39" s="12"/>
    </row>
    <row r="40" spans="1:5" ht="15" customHeight="1" x14ac:dyDescent="0.25">
      <c r="B40" s="11" t="s">
        <v>36</v>
      </c>
      <c r="C40" s="100">
        <v>4.7300000000000004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27.226908380000001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4.0851999999999998E-3</v>
      </c>
      <c r="D45" s="12"/>
    </row>
    <row r="46" spans="1:5" ht="15.75" customHeight="1" x14ac:dyDescent="0.25">
      <c r="B46" s="11" t="s">
        <v>41</v>
      </c>
      <c r="C46" s="45">
        <v>0.1221628</v>
      </c>
      <c r="D46" s="12"/>
    </row>
    <row r="47" spans="1:5" ht="15.75" customHeight="1" x14ac:dyDescent="0.25">
      <c r="B47" s="11" t="s">
        <v>42</v>
      </c>
      <c r="C47" s="45">
        <v>0.13654250000000001</v>
      </c>
      <c r="D47" s="12"/>
      <c r="E47" s="13"/>
    </row>
    <row r="48" spans="1:5" ht="15" customHeight="1" x14ac:dyDescent="0.25">
      <c r="B48" s="11" t="s">
        <v>43</v>
      </c>
      <c r="C48" s="46">
        <v>0.73720950000000007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0.43530600000000003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0.10843405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7.9808122752937902E-2</v>
      </c>
      <c r="C2" s="98">
        <v>0.95</v>
      </c>
      <c r="D2" s="56">
        <v>34.463131083731568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54.630460714750633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44.937152027008821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0.31056012358665958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17.31420994224495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17.31420994224495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17.31420994224495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17.31420994224495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17.31420994224495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17.31420994224495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0.37232659210603097</v>
      </c>
      <c r="C16" s="98">
        <v>0.95</v>
      </c>
      <c r="D16" s="56">
        <v>0.2402654113154119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1.1471640149207829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1.1471640149207829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0.59762634280000004</v>
      </c>
      <c r="C21" s="98">
        <v>0.95</v>
      </c>
      <c r="D21" s="56">
        <v>2.7560762601682538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3.0878740499999998E-3</v>
      </c>
      <c r="C23" s="98">
        <v>0.95</v>
      </c>
      <c r="D23" s="56">
        <v>5.6296372188471304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0.14605883501480399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7.8643722385847895E-2</v>
      </c>
      <c r="C27" s="98">
        <v>0.95</v>
      </c>
      <c r="D27" s="56">
        <v>25.038129027777931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0.24051800000000001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59.861534329338653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0.11210000000000001</v>
      </c>
      <c r="C31" s="98">
        <v>0.95</v>
      </c>
      <c r="D31" s="56">
        <v>2.036320807478035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0.204559768639167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0.1522435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8.4688310200000005E-2</v>
      </c>
      <c r="C3" s="21">
        <f>frac_mam_1_5months * 2.6</f>
        <v>8.4688310200000005E-2</v>
      </c>
      <c r="D3" s="21">
        <f>frac_mam_6_11months * 2.6</f>
        <v>0.16752473919999999</v>
      </c>
      <c r="E3" s="21">
        <f>frac_mam_12_23months * 2.6</f>
        <v>0.1539134818</v>
      </c>
      <c r="F3" s="21">
        <f>frac_mam_24_59months * 2.6</f>
        <v>9.6429788000000002E-2</v>
      </c>
    </row>
    <row r="4" spans="1:6" ht="15.75" customHeight="1" x14ac:dyDescent="0.25">
      <c r="A4" s="3" t="s">
        <v>205</v>
      </c>
      <c r="B4" s="21">
        <f>frac_sam_1month * 2.6</f>
        <v>7.0301465000000007E-2</v>
      </c>
      <c r="C4" s="21">
        <f>frac_sam_1_5months * 2.6</f>
        <v>7.0301465000000007E-2</v>
      </c>
      <c r="D4" s="21">
        <f>frac_sam_6_11months * 2.6</f>
        <v>9.406687939999997E-2</v>
      </c>
      <c r="E4" s="21">
        <f>frac_sam_12_23months * 2.6</f>
        <v>6.4366585399999995E-2</v>
      </c>
      <c r="F4" s="21">
        <f>frac_sam_24_59months * 2.6</f>
        <v>3.9463452600000004E-2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3658093.7792000002</v>
      </c>
      <c r="C2" s="49">
        <v>4889000</v>
      </c>
      <c r="D2" s="49">
        <v>7326000</v>
      </c>
      <c r="E2" s="49">
        <v>5069000</v>
      </c>
      <c r="F2" s="49">
        <v>3451000</v>
      </c>
      <c r="G2" s="17">
        <f t="shared" ref="G2:G11" si="0">C2+D2+E2+F2</f>
        <v>20735000</v>
      </c>
      <c r="H2" s="17">
        <f t="shared" ref="H2:H11" si="1">(B2 + stillbirth*B2/(1000-stillbirth))/(1-abortion)</f>
        <v>4273272.754870519</v>
      </c>
      <c r="I2" s="17">
        <f t="shared" ref="I2:I11" si="2">G2-H2</f>
        <v>16461727.245129481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3725711.027999999</v>
      </c>
      <c r="C3" s="50">
        <v>5077000</v>
      </c>
      <c r="D3" s="50">
        <v>7584000</v>
      </c>
      <c r="E3" s="50">
        <v>5242000</v>
      </c>
      <c r="F3" s="50">
        <v>3569000</v>
      </c>
      <c r="G3" s="17">
        <f t="shared" si="0"/>
        <v>21472000</v>
      </c>
      <c r="H3" s="17">
        <f t="shared" si="1"/>
        <v>4352261.1473221546</v>
      </c>
      <c r="I3" s="17">
        <f t="shared" si="2"/>
        <v>17119738.852677844</v>
      </c>
    </row>
    <row r="4" spans="1:9" ht="15.75" customHeight="1" x14ac:dyDescent="0.25">
      <c r="A4" s="5">
        <f t="shared" si="3"/>
        <v>2023</v>
      </c>
      <c r="B4" s="49">
        <v>3792666.8159999992</v>
      </c>
      <c r="C4" s="50">
        <v>5269000</v>
      </c>
      <c r="D4" s="50">
        <v>7858000</v>
      </c>
      <c r="E4" s="50">
        <v>5420000</v>
      </c>
      <c r="F4" s="50">
        <v>3692000</v>
      </c>
      <c r="G4" s="17">
        <f t="shared" si="0"/>
        <v>22239000</v>
      </c>
      <c r="H4" s="17">
        <f t="shared" si="1"/>
        <v>4430476.8415911682</v>
      </c>
      <c r="I4" s="17">
        <f t="shared" si="2"/>
        <v>17808523.158408832</v>
      </c>
    </row>
    <row r="5" spans="1:9" ht="15.75" customHeight="1" x14ac:dyDescent="0.25">
      <c r="A5" s="5">
        <f t="shared" si="3"/>
        <v>2024</v>
      </c>
      <c r="B5" s="49">
        <v>3859031.4479999989</v>
      </c>
      <c r="C5" s="50">
        <v>5466000</v>
      </c>
      <c r="D5" s="50">
        <v>8147000</v>
      </c>
      <c r="E5" s="50">
        <v>5606000</v>
      </c>
      <c r="F5" s="50">
        <v>3821000</v>
      </c>
      <c r="G5" s="17">
        <f t="shared" si="0"/>
        <v>23040000</v>
      </c>
      <c r="H5" s="17">
        <f t="shared" si="1"/>
        <v>4508001.9655847438</v>
      </c>
      <c r="I5" s="17">
        <f t="shared" si="2"/>
        <v>18531998.034415256</v>
      </c>
    </row>
    <row r="6" spans="1:9" ht="15.75" customHeight="1" x14ac:dyDescent="0.25">
      <c r="A6" s="5">
        <f t="shared" si="3"/>
        <v>2025</v>
      </c>
      <c r="B6" s="49">
        <v>3924754.4180000001</v>
      </c>
      <c r="C6" s="50">
        <v>5666000</v>
      </c>
      <c r="D6" s="50">
        <v>8455000</v>
      </c>
      <c r="E6" s="50">
        <v>5797000</v>
      </c>
      <c r="F6" s="50">
        <v>3955000</v>
      </c>
      <c r="G6" s="17">
        <f t="shared" si="0"/>
        <v>23873000</v>
      </c>
      <c r="H6" s="17">
        <f t="shared" si="1"/>
        <v>4584777.5197455222</v>
      </c>
      <c r="I6" s="17">
        <f t="shared" si="2"/>
        <v>19288222.480254479</v>
      </c>
    </row>
    <row r="7" spans="1:9" ht="15.75" customHeight="1" x14ac:dyDescent="0.25">
      <c r="A7" s="5">
        <f t="shared" si="3"/>
        <v>2026</v>
      </c>
      <c r="B7" s="49">
        <v>3993868.0638000001</v>
      </c>
      <c r="C7" s="50">
        <v>5861000</v>
      </c>
      <c r="D7" s="50">
        <v>8773000</v>
      </c>
      <c r="E7" s="50">
        <v>5991000</v>
      </c>
      <c r="F7" s="50">
        <v>4090000</v>
      </c>
      <c r="G7" s="17">
        <f t="shared" si="0"/>
        <v>24715000</v>
      </c>
      <c r="H7" s="17">
        <f t="shared" si="1"/>
        <v>4665513.9571945099</v>
      </c>
      <c r="I7" s="17">
        <f t="shared" si="2"/>
        <v>20049486.042805489</v>
      </c>
    </row>
    <row r="8" spans="1:9" ht="15.75" customHeight="1" x14ac:dyDescent="0.25">
      <c r="A8" s="5">
        <f t="shared" si="3"/>
        <v>2027</v>
      </c>
      <c r="B8" s="49">
        <v>4062405.2352</v>
      </c>
      <c r="C8" s="50">
        <v>6059000</v>
      </c>
      <c r="D8" s="50">
        <v>9108000</v>
      </c>
      <c r="E8" s="50">
        <v>6192000</v>
      </c>
      <c r="F8" s="50">
        <v>4232000</v>
      </c>
      <c r="G8" s="17">
        <f t="shared" si="0"/>
        <v>25591000</v>
      </c>
      <c r="H8" s="17">
        <f t="shared" si="1"/>
        <v>4745576.9749620752</v>
      </c>
      <c r="I8" s="17">
        <f t="shared" si="2"/>
        <v>20845423.025037926</v>
      </c>
    </row>
    <row r="9" spans="1:9" ht="15.75" customHeight="1" x14ac:dyDescent="0.25">
      <c r="A9" s="5">
        <f t="shared" si="3"/>
        <v>2028</v>
      </c>
      <c r="B9" s="49">
        <v>4130283.3259999999</v>
      </c>
      <c r="C9" s="50">
        <v>6258000</v>
      </c>
      <c r="D9" s="50">
        <v>9458000</v>
      </c>
      <c r="E9" s="50">
        <v>6403000</v>
      </c>
      <c r="F9" s="50">
        <v>4380000</v>
      </c>
      <c r="G9" s="17">
        <f t="shared" si="0"/>
        <v>26499000</v>
      </c>
      <c r="H9" s="17">
        <f t="shared" si="1"/>
        <v>4824870.0750235235</v>
      </c>
      <c r="I9" s="17">
        <f t="shared" si="2"/>
        <v>21674129.924976476</v>
      </c>
    </row>
    <row r="10" spans="1:9" ht="15.75" customHeight="1" x14ac:dyDescent="0.25">
      <c r="A10" s="5">
        <f t="shared" si="3"/>
        <v>2029</v>
      </c>
      <c r="B10" s="49">
        <v>4197455.5824000007</v>
      </c>
      <c r="C10" s="50">
        <v>6453000</v>
      </c>
      <c r="D10" s="50">
        <v>9821000</v>
      </c>
      <c r="E10" s="50">
        <v>6625000</v>
      </c>
      <c r="F10" s="50">
        <v>4533000</v>
      </c>
      <c r="G10" s="17">
        <f t="shared" si="0"/>
        <v>27432000</v>
      </c>
      <c r="H10" s="17">
        <f t="shared" si="1"/>
        <v>4903338.6410262445</v>
      </c>
      <c r="I10" s="17">
        <f t="shared" si="2"/>
        <v>22528661.358973756</v>
      </c>
    </row>
    <row r="11" spans="1:9" ht="15.75" customHeight="1" x14ac:dyDescent="0.25">
      <c r="A11" s="5">
        <f t="shared" si="3"/>
        <v>2030</v>
      </c>
      <c r="B11" s="49">
        <v>4263802.6430000002</v>
      </c>
      <c r="C11" s="50">
        <v>6642000</v>
      </c>
      <c r="D11" s="50">
        <v>10194000</v>
      </c>
      <c r="E11" s="50">
        <v>6859000</v>
      </c>
      <c r="F11" s="50">
        <v>4694000</v>
      </c>
      <c r="G11" s="17">
        <f t="shared" si="0"/>
        <v>28389000</v>
      </c>
      <c r="H11" s="17">
        <f t="shared" si="1"/>
        <v>4980843.2386502363</v>
      </c>
      <c r="I11" s="17">
        <f t="shared" si="2"/>
        <v>23408156.761349764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3.8563559019453812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3.8563559019453812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2.2586296924351248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2.2586296924351248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9.7668862183410052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9.7668862183410052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0.55951830895625432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0.5081319215894603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0.83973711553398778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0.8099363386581282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0.83973711553398778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0.8099363386581282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0.35954976363022062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0.31345937224102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0.80193690338790324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0.7670570249465557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0.80193690338790324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0.7670570249465557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0.89150338510197957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0.86983644733536203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0.87841207512443187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0.85455729709560169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0.87841207512443187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0.85455729709560169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0.3509715261107445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0.55545943248253871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0.55545943248253871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0.58973156722541309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0.58973156722541309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0.58973156722541309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0.58973156722541309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0.60434094505991409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0.60434094505991409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0.60434094505991409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0.60434094505991409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0.45687274851423987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0.66029004342134356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0.66029004342134356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0.69097651421508022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0.69097651421508022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0.69097651421508022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0.69097651421508022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0.70379146919431268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0.70379146919431268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0.70379146919431268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0.70379146919431268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0.19799223930418411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0.36323175389242046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0.36323175389242046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0.39621452760349668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0.39621452760349668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0.39621452760349668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0.39621452760349668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0.41083047287258562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0.41083047287258562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0.41083047287258562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0.41083047287258562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0.32917136406319547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0.53135642369250646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0.53135642369250646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0.5660350065094748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0.5660350065094748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0.5660350065094748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0.5660350065094748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0.58088851634534777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0.58088851634534777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0.58088851634534777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0.58088851634534777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0.87178849834446492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0.94016087777201329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0.94016087777201329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0.94757352812680196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0.94757352812680196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0.94757352812680196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0.94757352812680196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0.95050974957933287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0.95050974957933287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0.95050974957933287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0.95050974957933287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0.70746708915522305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0.84821121382422948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0.84821121382422948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0.86538332099347126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0.86538332099347126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0.86538332099347126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0.86538332099347126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0.87230238794534543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0.87230238794534543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0.87230238794534543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0.87230238794534543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0.74673071079507969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0.7449414214730391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0.74717363510485979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0.74901540817149959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0.74565054198983016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0.73924739376663851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0.74032156988812103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0.74476213617756792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0.64308398635331621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0.64091457406193475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0.64362166418914102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0.64586024539973941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0.64177383399898857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0.63403908417039256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0.63533287021913443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0.64069743502282595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0.85877713043028714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0.85762850043789618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0.85906108870353215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0.86024025125329817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0.8580840101557462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0.85395695524378001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0.85465149381241368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0.85751327428600321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4.2651961171394446E-3</v>
      </c>
    </row>
    <row r="4" spans="1:8" ht="15.75" customHeight="1" x14ac:dyDescent="0.25">
      <c r="B4" s="19" t="s">
        <v>69</v>
      </c>
      <c r="C4" s="101">
        <v>0.15259563258202499</v>
      </c>
    </row>
    <row r="5" spans="1:8" ht="15.75" customHeight="1" x14ac:dyDescent="0.25">
      <c r="B5" s="19" t="s">
        <v>70</v>
      </c>
      <c r="C5" s="101">
        <v>6.9391739051127735E-2</v>
      </c>
    </row>
    <row r="6" spans="1:8" ht="15.75" customHeight="1" x14ac:dyDescent="0.25">
      <c r="B6" s="19" t="s">
        <v>71</v>
      </c>
      <c r="C6" s="101">
        <v>0.30088881339581752</v>
      </c>
    </row>
    <row r="7" spans="1:8" ht="15.75" customHeight="1" x14ac:dyDescent="0.25">
      <c r="B7" s="19" t="s">
        <v>72</v>
      </c>
      <c r="C7" s="101">
        <v>0.31582386532679729</v>
      </c>
    </row>
    <row r="8" spans="1:8" ht="15.75" customHeight="1" x14ac:dyDescent="0.25">
      <c r="B8" s="19" t="s">
        <v>73</v>
      </c>
      <c r="C8" s="101">
        <v>9.1693119094147374E-3</v>
      </c>
    </row>
    <row r="9" spans="1:8" ht="15.75" customHeight="1" x14ac:dyDescent="0.25">
      <c r="B9" s="19" t="s">
        <v>74</v>
      </c>
      <c r="C9" s="101">
        <v>7.4335091061315944E-2</v>
      </c>
    </row>
    <row r="10" spans="1:8" ht="15.75" customHeight="1" x14ac:dyDescent="0.25">
      <c r="B10" s="19" t="s">
        <v>75</v>
      </c>
      <c r="C10" s="101">
        <v>7.3530350556362298E-2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0.13287793895118871</v>
      </c>
      <c r="D14" s="55">
        <v>0.13287793895118871</v>
      </c>
      <c r="E14" s="55">
        <v>0.13287793895118871</v>
      </c>
      <c r="F14" s="55">
        <v>0.13287793895118871</v>
      </c>
    </row>
    <row r="15" spans="1:8" ht="15.75" customHeight="1" x14ac:dyDescent="0.25">
      <c r="B15" s="19" t="s">
        <v>82</v>
      </c>
      <c r="C15" s="101">
        <v>0.16682166225730169</v>
      </c>
      <c r="D15" s="101">
        <v>0.16682166225730169</v>
      </c>
      <c r="E15" s="101">
        <v>0.16682166225730169</v>
      </c>
      <c r="F15" s="101">
        <v>0.16682166225730169</v>
      </c>
    </row>
    <row r="16" spans="1:8" ht="15.75" customHeight="1" x14ac:dyDescent="0.25">
      <c r="B16" s="19" t="s">
        <v>83</v>
      </c>
      <c r="C16" s="101">
        <v>2.638651578721788E-2</v>
      </c>
      <c r="D16" s="101">
        <v>2.638651578721788E-2</v>
      </c>
      <c r="E16" s="101">
        <v>2.638651578721788E-2</v>
      </c>
      <c r="F16" s="101">
        <v>2.638651578721788E-2</v>
      </c>
    </row>
    <row r="17" spans="1:8" ht="15.75" customHeight="1" x14ac:dyDescent="0.25">
      <c r="B17" s="19" t="s">
        <v>84</v>
      </c>
      <c r="C17" s="101">
        <v>9.3803181926739476E-2</v>
      </c>
      <c r="D17" s="101">
        <v>9.3803181926739476E-2</v>
      </c>
      <c r="E17" s="101">
        <v>9.3803181926739476E-2</v>
      </c>
      <c r="F17" s="101">
        <v>9.3803181926739476E-2</v>
      </c>
    </row>
    <row r="18" spans="1:8" ht="15.75" customHeight="1" x14ac:dyDescent="0.25">
      <c r="B18" s="19" t="s">
        <v>85</v>
      </c>
      <c r="C18" s="101">
        <v>0.20247285991997641</v>
      </c>
      <c r="D18" s="101">
        <v>0.20247285991997641</v>
      </c>
      <c r="E18" s="101">
        <v>0.20247285991997641</v>
      </c>
      <c r="F18" s="101">
        <v>0.20247285991997641</v>
      </c>
    </row>
    <row r="19" spans="1:8" ht="15.75" customHeight="1" x14ac:dyDescent="0.25">
      <c r="B19" s="19" t="s">
        <v>86</v>
      </c>
      <c r="C19" s="101">
        <v>1.312370597896116E-2</v>
      </c>
      <c r="D19" s="101">
        <v>1.312370597896116E-2</v>
      </c>
      <c r="E19" s="101">
        <v>1.312370597896116E-2</v>
      </c>
      <c r="F19" s="101">
        <v>1.312370597896116E-2</v>
      </c>
    </row>
    <row r="20" spans="1:8" ht="15.75" customHeight="1" x14ac:dyDescent="0.25">
      <c r="B20" s="19" t="s">
        <v>87</v>
      </c>
      <c r="C20" s="101">
        <v>1.6755965725659312E-2</v>
      </c>
      <c r="D20" s="101">
        <v>1.6755965725659312E-2</v>
      </c>
      <c r="E20" s="101">
        <v>1.6755965725659312E-2</v>
      </c>
      <c r="F20" s="101">
        <v>1.6755965725659312E-2</v>
      </c>
    </row>
    <row r="21" spans="1:8" ht="15.75" customHeight="1" x14ac:dyDescent="0.25">
      <c r="B21" s="19" t="s">
        <v>88</v>
      </c>
      <c r="C21" s="101">
        <v>7.3651368703931047E-2</v>
      </c>
      <c r="D21" s="101">
        <v>7.3651368703931047E-2</v>
      </c>
      <c r="E21" s="101">
        <v>7.3651368703931047E-2</v>
      </c>
      <c r="F21" s="101">
        <v>7.3651368703931047E-2</v>
      </c>
    </row>
    <row r="22" spans="1:8" ht="15.75" customHeight="1" x14ac:dyDescent="0.25">
      <c r="B22" s="19" t="s">
        <v>89</v>
      </c>
      <c r="C22" s="101">
        <v>0.27410680074902438</v>
      </c>
      <c r="D22" s="101">
        <v>0.27410680074902438</v>
      </c>
      <c r="E22" s="101">
        <v>0.27410680074902438</v>
      </c>
      <c r="F22" s="101">
        <v>0.27410680074902438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8.8863841000000013E-2</v>
      </c>
    </row>
    <row r="27" spans="1:8" ht="15.75" customHeight="1" x14ac:dyDescent="0.25">
      <c r="B27" s="19" t="s">
        <v>92</v>
      </c>
      <c r="C27" s="101">
        <v>8.6695709999999992E-3</v>
      </c>
    </row>
    <row r="28" spans="1:8" ht="15.75" customHeight="1" x14ac:dyDescent="0.25">
      <c r="B28" s="19" t="s">
        <v>93</v>
      </c>
      <c r="C28" s="101">
        <v>0.15751688699999999</v>
      </c>
    </row>
    <row r="29" spans="1:8" ht="15.75" customHeight="1" x14ac:dyDescent="0.25">
      <c r="B29" s="19" t="s">
        <v>94</v>
      </c>
      <c r="C29" s="101">
        <v>0.169742745</v>
      </c>
    </row>
    <row r="30" spans="1:8" ht="15.75" customHeight="1" x14ac:dyDescent="0.25">
      <c r="B30" s="19" t="s">
        <v>95</v>
      </c>
      <c r="C30" s="101">
        <v>0.104932133</v>
      </c>
    </row>
    <row r="31" spans="1:8" ht="15.75" customHeight="1" x14ac:dyDescent="0.25">
      <c r="B31" s="19" t="s">
        <v>96</v>
      </c>
      <c r="C31" s="101">
        <v>0.108637312</v>
      </c>
    </row>
    <row r="32" spans="1:8" ht="15.75" customHeight="1" x14ac:dyDescent="0.25">
      <c r="B32" s="19" t="s">
        <v>97</v>
      </c>
      <c r="C32" s="101">
        <v>1.8842111000000002E-2</v>
      </c>
    </row>
    <row r="33" spans="2:3" ht="15.75" customHeight="1" x14ac:dyDescent="0.25">
      <c r="B33" s="19" t="s">
        <v>98</v>
      </c>
      <c r="C33" s="101">
        <v>8.5849647000000001E-2</v>
      </c>
    </row>
    <row r="34" spans="2:3" ht="15.75" customHeight="1" x14ac:dyDescent="0.25">
      <c r="B34" s="19" t="s">
        <v>99</v>
      </c>
      <c r="C34" s="101">
        <v>0.256945753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0.44512477004757489</v>
      </c>
      <c r="D2" s="52">
        <f>IFERROR(1-_xlfn.NORM.DIST(_xlfn.NORM.INV(SUM(D4:D5), 0, 1) + 1, 0, 1, TRUE), "")</f>
        <v>0.44512477004757489</v>
      </c>
      <c r="E2" s="52">
        <f>IFERROR(1-_xlfn.NORM.DIST(_xlfn.NORM.INV(SUM(E4:E5), 0, 1) + 1, 0, 1, TRUE), "")</f>
        <v>0.33236644790024861</v>
      </c>
      <c r="F2" s="52">
        <f>IFERROR(1-_xlfn.NORM.DIST(_xlfn.NORM.INV(SUM(F4:F5), 0, 1) + 1, 0, 1, TRUE), "")</f>
        <v>0.21322142725346571</v>
      </c>
      <c r="G2" s="52">
        <f>IFERROR(1-_xlfn.NORM.DIST(_xlfn.NORM.INV(SUM(G4:G5), 0, 1) + 1, 0, 1, TRUE), "")</f>
        <v>0.17354530381571898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0.3605346469524251</v>
      </c>
      <c r="D3" s="52">
        <f>IFERROR(_xlfn.NORM.DIST(_xlfn.NORM.INV(SUM(D4:D5), 0, 1) + 1, 0, 1, TRUE) - SUM(D4:D5), "")</f>
        <v>0.3605346469524251</v>
      </c>
      <c r="E3" s="52">
        <f>IFERROR(_xlfn.NORM.DIST(_xlfn.NORM.INV(SUM(E4:E5), 0, 1) + 1, 0, 1, TRUE) - SUM(E4:E5), "")</f>
        <v>0.38214463209975136</v>
      </c>
      <c r="F3" s="52">
        <f>IFERROR(_xlfn.NORM.DIST(_xlfn.NORM.INV(SUM(F4:F5), 0, 1) + 1, 0, 1, TRUE) - SUM(F4:F5), "")</f>
        <v>0.36787789274653426</v>
      </c>
      <c r="G3" s="52">
        <f>IFERROR(_xlfn.NORM.DIST(_xlfn.NORM.INV(SUM(G4:G5), 0, 1) + 1, 0, 1, TRUE) - SUM(G4:G5), "")</f>
        <v>0.35027830618428102</v>
      </c>
    </row>
    <row r="4" spans="1:15" ht="15.75" customHeight="1" x14ac:dyDescent="0.25">
      <c r="B4" s="5" t="s">
        <v>104</v>
      </c>
      <c r="C4" s="45">
        <v>0.1269026</v>
      </c>
      <c r="D4" s="53">
        <v>0.1269026</v>
      </c>
      <c r="E4" s="53">
        <v>0.1599622</v>
      </c>
      <c r="F4" s="53">
        <v>0.21259692999999999</v>
      </c>
      <c r="G4" s="53">
        <v>0.22975143000000001</v>
      </c>
    </row>
    <row r="5" spans="1:15" ht="15.75" customHeight="1" x14ac:dyDescent="0.25">
      <c r="B5" s="5" t="s">
        <v>105</v>
      </c>
      <c r="C5" s="45">
        <v>6.7437982999999993E-2</v>
      </c>
      <c r="D5" s="53">
        <v>6.7437982999999993E-2</v>
      </c>
      <c r="E5" s="53">
        <v>0.12552672000000001</v>
      </c>
      <c r="F5" s="53">
        <v>0.20630375000000001</v>
      </c>
      <c r="G5" s="53">
        <v>0.24642496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0.71159270690097431</v>
      </c>
      <c r="D8" s="52">
        <f>IFERROR(1-_xlfn.NORM.DIST(_xlfn.NORM.INV(SUM(D10:D11), 0, 1) + 1, 0, 1, TRUE), "")</f>
        <v>0.71159270690097431</v>
      </c>
      <c r="E8" s="52">
        <f>IFERROR(1-_xlfn.NORM.DIST(_xlfn.NORM.INV(SUM(E10:E11), 0, 1) + 1, 0, 1, TRUE), "")</f>
        <v>0.60952114901895627</v>
      </c>
      <c r="F8" s="52">
        <f>IFERROR(1-_xlfn.NORM.DIST(_xlfn.NORM.INV(SUM(F10:F11), 0, 1) + 1, 0, 1, TRUE), "")</f>
        <v>0.64764042514327658</v>
      </c>
      <c r="G8" s="52">
        <f>IFERROR(1-_xlfn.NORM.DIST(_xlfn.NORM.INV(SUM(G10:G11), 0, 1) + 1, 0, 1, TRUE), "")</f>
        <v>0.73344404375846217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0.22879584109902568</v>
      </c>
      <c r="D9" s="52">
        <f>IFERROR(_xlfn.NORM.DIST(_xlfn.NORM.INV(SUM(D10:D11), 0, 1) + 1, 0, 1, TRUE) - SUM(D10:D11), "")</f>
        <v>0.22879584109902568</v>
      </c>
      <c r="E9" s="52">
        <f>IFERROR(_xlfn.NORM.DIST(_xlfn.NORM.INV(SUM(E10:E11), 0, 1) + 1, 0, 1, TRUE) - SUM(E10:E11), "")</f>
        <v>0.28986668998104376</v>
      </c>
      <c r="F9" s="52">
        <f>IFERROR(_xlfn.NORM.DIST(_xlfn.NORM.INV(SUM(F10:F11), 0, 1) + 1, 0, 1, TRUE) - SUM(F10:F11), "")</f>
        <v>0.26840570285672338</v>
      </c>
      <c r="G9" s="52">
        <f>IFERROR(_xlfn.NORM.DIST(_xlfn.NORM.INV(SUM(G10:G11), 0, 1) + 1, 0, 1, TRUE) - SUM(G10:G11), "")</f>
        <v>0.21428932524153782</v>
      </c>
    </row>
    <row r="10" spans="1:15" ht="15.75" customHeight="1" x14ac:dyDescent="0.25">
      <c r="B10" s="5" t="s">
        <v>109</v>
      </c>
      <c r="C10" s="45">
        <v>3.2572427000000001E-2</v>
      </c>
      <c r="D10" s="53">
        <v>3.2572427000000001E-2</v>
      </c>
      <c r="E10" s="53">
        <v>6.4432591999999997E-2</v>
      </c>
      <c r="F10" s="53">
        <v>5.9197492999999997E-2</v>
      </c>
      <c r="G10" s="53">
        <v>3.7088379999999997E-2</v>
      </c>
    </row>
    <row r="11" spans="1:15" ht="15.75" customHeight="1" x14ac:dyDescent="0.25">
      <c r="B11" s="5" t="s">
        <v>110</v>
      </c>
      <c r="C11" s="45">
        <v>2.7039025000000001E-2</v>
      </c>
      <c r="D11" s="53">
        <v>2.7039025000000001E-2</v>
      </c>
      <c r="E11" s="53">
        <v>3.6179568999999988E-2</v>
      </c>
      <c r="F11" s="53">
        <v>2.4756378999999998E-2</v>
      </c>
      <c r="G11" s="53">
        <v>1.5178251E-2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0.79330060000000002</v>
      </c>
      <c r="D2" s="53">
        <v>0.51534999999999997</v>
      </c>
      <c r="E2" s="53"/>
      <c r="F2" s="53"/>
      <c r="G2" s="53"/>
    </row>
    <row r="3" spans="1:7" x14ac:dyDescent="0.25">
      <c r="B3" s="3" t="s">
        <v>120</v>
      </c>
      <c r="C3" s="53">
        <v>9.4852989999999998E-2</v>
      </c>
      <c r="D3" s="53">
        <v>0.1855917</v>
      </c>
      <c r="E3" s="53"/>
      <c r="F3" s="53"/>
      <c r="G3" s="53"/>
    </row>
    <row r="4" spans="1:7" x14ac:dyDescent="0.25">
      <c r="B4" s="3" t="s">
        <v>121</v>
      </c>
      <c r="C4" s="53">
        <v>9.3632240000000005E-2</v>
      </c>
      <c r="D4" s="53">
        <v>0.27594150000000001</v>
      </c>
      <c r="E4" s="53">
        <v>0.97464609146118208</v>
      </c>
      <c r="F4" s="53">
        <v>0.81968301534652699</v>
      </c>
      <c r="G4" s="53"/>
    </row>
    <row r="5" spans="1:7" x14ac:dyDescent="0.25">
      <c r="B5" s="3" t="s">
        <v>122</v>
      </c>
      <c r="C5" s="52">
        <v>1.82142E-2</v>
      </c>
      <c r="D5" s="52">
        <v>2.3116919999999999E-2</v>
      </c>
      <c r="E5" s="52">
        <f>1-SUM(E2:E4)</f>
        <v>2.5353908538817915E-2</v>
      </c>
      <c r="F5" s="52">
        <f>1-SUM(F2:F4)</f>
        <v>0.18031698465347301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2024-03-18T00:20:35Z</dcterms:modified>
</cp:coreProperties>
</file>