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B3FF176B-0410-4522-B11A-5DFE6422D48D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<sst xmlns="http://schemas.openxmlformats.org/spreadsheetml/2006/main" count="2092" uniqueCount="341">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</sst>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2086420.28125</v>
      </c>
    </row>
    <row r="8" spans="1:3" ht="15" customHeight="1" x14ac:dyDescent="0.25">
      <c r="B8" s="5" t="s">
        <v>8</v>
      </c>
      <c r="C8" s="44">
        <v>0.35299999999999998</v>
      </c>
    </row>
    <row r="9" spans="1:3" ht="15" customHeight="1" x14ac:dyDescent="0.25">
      <c r="B9" s="5" t="s">
        <v>9</v>
      </c>
      <c r="C9" s="45">
        <v>0.99</v>
      </c>
    </row>
    <row r="10" spans="1:3" ht="15" customHeight="1" x14ac:dyDescent="0.25">
      <c r="B10" s="5" t="s">
        <v>10</v>
      </c>
      <c r="C10" s="45">
        <v>0.262394599914551</v>
      </c>
    </row>
    <row r="11" spans="1:3" ht="15" customHeight="1" x14ac:dyDescent="0.25">
      <c r="B11" s="5" t="s">
        <v>11</v>
      </c>
      <c r="C11" s="45">
        <v>0.56600000000000006</v>
      </c>
    </row>
    <row r="12" spans="1:3" ht="15" customHeight="1" x14ac:dyDescent="0.25">
      <c r="B12" s="5" t="s">
        <v>12</v>
      </c>
      <c r="C12" s="45">
        <v>0.29599999999999999</v>
      </c>
    </row>
    <row r="13" spans="1:3" ht="15" customHeight="1" x14ac:dyDescent="0.25">
      <c r="B13" s="5" t="s">
        <v>13</v>
      </c>
      <c r="C13" s="45">
        <v>0.78500000000000003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0.14269999999999999</v>
      </c>
    </row>
    <row r="24" spans="1:3" ht="15" customHeight="1" x14ac:dyDescent="0.25">
      <c r="B24" s="15" t="s">
        <v>22</v>
      </c>
      <c r="C24" s="45">
        <v>0.42099999999999987</v>
      </c>
    </row>
    <row r="25" spans="1:3" ht="15" customHeight="1" x14ac:dyDescent="0.25">
      <c r="B25" s="15" t="s">
        <v>23</v>
      </c>
      <c r="C25" s="45">
        <v>0.33529999999999999</v>
      </c>
    </row>
    <row r="26" spans="1:3" ht="15" customHeight="1" x14ac:dyDescent="0.25">
      <c r="B26" s="15" t="s">
        <v>24</v>
      </c>
      <c r="C26" s="45">
        <v>0.10100000000000001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0.22288261628662701</v>
      </c>
    </row>
    <row r="30" spans="1:3" ht="14.25" customHeight="1" x14ac:dyDescent="0.25">
      <c r="B30" s="25" t="s">
        <v>27</v>
      </c>
      <c r="C30" s="99">
        <v>2.0292753038782401E-2</v>
      </c>
    </row>
    <row r="31" spans="1:3" ht="14.25" customHeight="1" x14ac:dyDescent="0.25">
      <c r="B31" s="25" t="s">
        <v>28</v>
      </c>
      <c r="C31" s="99">
        <v>7.9128923215252292E-2</v>
      </c>
    </row>
    <row r="32" spans="1:3" ht="14.25" customHeight="1" x14ac:dyDescent="0.25">
      <c r="B32" s="25" t="s">
        <v>29</v>
      </c>
      <c r="C32" s="99">
        <v>0.67769570745933805</v>
      </c>
    </row>
    <row r="33" spans="1:5" ht="13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30.3671816975958</v>
      </c>
    </row>
    <row r="38" spans="1:5" ht="15" customHeight="1" x14ac:dyDescent="0.25">
      <c r="B38" s="11" t="s">
        <v>34</v>
      </c>
      <c r="C38" s="43">
        <v>63.819793822014503</v>
      </c>
      <c r="D38" s="12"/>
      <c r="E38" s="13"/>
    </row>
    <row r="39" spans="1:5" ht="15" customHeight="1" x14ac:dyDescent="0.25">
      <c r="B39" s="11" t="s">
        <v>35</v>
      </c>
      <c r="C39" s="43">
        <v>98.802972846531503</v>
      </c>
      <c r="D39" s="12"/>
      <c r="E39" s="12"/>
    </row>
    <row r="40" spans="1:5" ht="15" customHeight="1" x14ac:dyDescent="0.25">
      <c r="B40" s="11" t="s">
        <v>36</v>
      </c>
      <c r="C40" s="100">
        <v>5.76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25.202297269999999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2.8654000000000002E-3</v>
      </c>
      <c r="D45" s="12"/>
    </row>
    <row r="46" spans="1:5" ht="15.75" customHeight="1" x14ac:dyDescent="0.25">
      <c r="B46" s="11" t="s">
        <v>41</v>
      </c>
      <c r="C46" s="45">
        <v>8.5687300000000008E-2</v>
      </c>
      <c r="D46" s="12"/>
    </row>
    <row r="47" spans="1:5" ht="15.75" customHeight="1" x14ac:dyDescent="0.25">
      <c r="B47" s="11" t="s">
        <v>42</v>
      </c>
      <c r="C47" s="45">
        <v>0.14243320000000001</v>
      </c>
      <c r="D47" s="12"/>
      <c r="E47" s="13"/>
    </row>
    <row r="48" spans="1:5" ht="15" customHeight="1" x14ac:dyDescent="0.25">
      <c r="B48" s="11" t="s">
        <v>43</v>
      </c>
      <c r="C48" s="46">
        <v>0.76901410000000003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0.412416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0.220177495083862</v>
      </c>
      <c r="C2" s="98">
        <v>0.95</v>
      </c>
      <c r="D2" s="56">
        <v>35.816368288100662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47.385296465699412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66.152777340535977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0.17464415084069779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15.044545796194489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15.044545796194489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15.044545796194489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15.044545796194489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15.044545796194489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15.044545796194489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0.507506696939102</v>
      </c>
      <c r="C16" s="98">
        <v>0.95</v>
      </c>
      <c r="D16" s="56">
        <v>0.24712311935070541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1.6298747192048619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1.6298747192048619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0.54788661959999996</v>
      </c>
      <c r="C21" s="98">
        <v>0.95</v>
      </c>
      <c r="D21" s="56">
        <v>1.5381163607561441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25.637914781807041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2E-3</v>
      </c>
      <c r="C23" s="98">
        <v>0.95</v>
      </c>
      <c r="D23" s="56">
        <v>4.9284766235485638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0.35884025572592299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0.22253500595464101</v>
      </c>
      <c r="C27" s="98">
        <v>0.95</v>
      </c>
      <c r="D27" s="56">
        <v>21.742653433254151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0.54870339999999995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62.950095029969347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0.13059999999999999</v>
      </c>
      <c r="C31" s="98">
        <v>0.95</v>
      </c>
      <c r="D31" s="56">
        <v>1.954333786257108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0.2905181</v>
      </c>
      <c r="C32" s="98">
        <v>0.95</v>
      </c>
      <c r="D32" s="56">
        <v>0.46704731202839472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0.22719269890891899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0.26043110000000003</v>
      </c>
      <c r="C38" s="98">
        <v>0.95</v>
      </c>
      <c r="D38" s="56">
        <v>5.1292086462125832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0.13809589999999999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0.20820057180000001</v>
      </c>
      <c r="C3" s="21">
        <f>frac_mam_1_5months * 2.6</f>
        <v>0.20820057180000001</v>
      </c>
      <c r="D3" s="21">
        <f>frac_mam_6_11months * 2.6</f>
        <v>0.14189490120000001</v>
      </c>
      <c r="E3" s="21">
        <f>frac_mam_12_23months * 2.6</f>
        <v>0.151865792</v>
      </c>
      <c r="F3" s="21">
        <f>frac_mam_24_59months * 2.6</f>
        <v>0.1264330132</v>
      </c>
    </row>
    <row r="4" spans="1:6" ht="15.75" customHeight="1" x14ac:dyDescent="0.25">
      <c r="A4" s="3" t="s">
        <v>205</v>
      </c>
      <c r="B4" s="21">
        <f>frac_sam_1month * 2.6</f>
        <v>0.1408158232</v>
      </c>
      <c r="C4" s="21">
        <f>frac_sam_1_5months * 2.6</f>
        <v>0.1408158232</v>
      </c>
      <c r="D4" s="21">
        <f>frac_sam_6_11months * 2.6</f>
        <v>0.1129438596</v>
      </c>
      <c r="E4" s="21">
        <f>frac_sam_12_23months * 2.6</f>
        <v>8.1669340999999993E-2</v>
      </c>
      <c r="F4" s="21">
        <f>frac_sam_24_59months * 2.6</f>
        <v>8.4558913400000005E-2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0.35299999999999998</v>
      </c>
      <c r="E2" s="60">
        <f>food_insecure</f>
        <v>0.35299999999999998</v>
      </c>
      <c r="F2" s="60">
        <f>food_insecure</f>
        <v>0.35299999999999998</v>
      </c>
      <c r="G2" s="60">
        <f>food_insecure</f>
        <v>0.35299999999999998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0.35299999999999998</v>
      </c>
      <c r="F5" s="60">
        <f>food_insecure</f>
        <v>0.35299999999999998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0.35299999999999998</v>
      </c>
      <c r="F8" s="60">
        <f>food_insecure</f>
        <v>0.35299999999999998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0.35299999999999998</v>
      </c>
      <c r="F9" s="60">
        <f>food_insecure</f>
        <v>0.35299999999999998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0.29599999999999999</v>
      </c>
      <c r="E10" s="60">
        <f>IF(ISBLANK(comm_deliv), frac_children_health_facility,1)</f>
        <v>0.29599999999999999</v>
      </c>
      <c r="F10" s="60">
        <f>IF(ISBLANK(comm_deliv), frac_children_health_facility,1)</f>
        <v>0.29599999999999999</v>
      </c>
      <c r="G10" s="60">
        <f>IF(ISBLANK(comm_deliv), frac_children_health_facility,1)</f>
        <v>0.29599999999999999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0.35299999999999998</v>
      </c>
      <c r="I15" s="60">
        <f>food_insecure</f>
        <v>0.35299999999999998</v>
      </c>
      <c r="J15" s="60">
        <f>food_insecure</f>
        <v>0.35299999999999998</v>
      </c>
      <c r="K15" s="60">
        <f>food_insecure</f>
        <v>0.35299999999999998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0.56600000000000006</v>
      </c>
      <c r="I18" s="60">
        <f>frac_PW_health_facility</f>
        <v>0.56600000000000006</v>
      </c>
      <c r="J18" s="60">
        <f>frac_PW_health_facility</f>
        <v>0.56600000000000006</v>
      </c>
      <c r="K18" s="60">
        <f>frac_PW_health_facility</f>
        <v>0.56600000000000006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0.78500000000000003</v>
      </c>
      <c r="M24" s="60">
        <f>famplan_unmet_need</f>
        <v>0.78500000000000003</v>
      </c>
      <c r="N24" s="60">
        <f>famplan_unmet_need</f>
        <v>0.78500000000000003</v>
      </c>
      <c r="O24" s="60">
        <f>famplan_unmet_need</f>
        <v>0.78500000000000003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0.41610533435020436</v>
      </c>
      <c r="M25" s="60">
        <f>(1-food_insecure)*(0.49)+food_insecure*(0.7)</f>
        <v>0.56412999999999991</v>
      </c>
      <c r="N25" s="60">
        <f>(1-food_insecure)*(0.49)+food_insecure*(0.7)</f>
        <v>0.56412999999999991</v>
      </c>
      <c r="O25" s="60">
        <f>(1-food_insecure)*(0.49)+food_insecure*(0.7)</f>
        <v>0.56412999999999991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0.17833085757865902</v>
      </c>
      <c r="M26" s="60">
        <f>(1-food_insecure)*(0.21)+food_insecure*(0.3)</f>
        <v>0.24176999999999998</v>
      </c>
      <c r="N26" s="60">
        <f>(1-food_insecure)*(0.21)+food_insecure*(0.3)</f>
        <v>0.24176999999999998</v>
      </c>
      <c r="O26" s="60">
        <f>(1-food_insecure)*(0.21)+food_insecure*(0.3)</f>
        <v>0.24176999999999998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0.14316920815658565</v>
      </c>
      <c r="M27" s="60">
        <f>(1-food_insecure)*(0.3)</f>
        <v>0.19409999999999999</v>
      </c>
      <c r="N27" s="60">
        <f>(1-food_insecure)*(0.3)</f>
        <v>0.19409999999999999</v>
      </c>
      <c r="O27" s="60">
        <f>(1-food_insecure)*(0.3)</f>
        <v>0.19409999999999999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0.262394599914551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476201.21199999988</v>
      </c>
      <c r="C2" s="49">
        <v>749000</v>
      </c>
      <c r="D2" s="49">
        <v>1193000</v>
      </c>
      <c r="E2" s="49">
        <v>847000</v>
      </c>
      <c r="F2" s="49">
        <v>570000</v>
      </c>
      <c r="G2" s="17">
        <f t="shared" ref="G2:G11" si="0">C2+D2+E2+F2</f>
        <v>3359000</v>
      </c>
      <c r="H2" s="17">
        <f t="shared" ref="H2:H11" si="1">(B2 + stillbirth*B2/(1000-stillbirth))/(1-abortion)</f>
        <v>555128.2480391477</v>
      </c>
      <c r="I2" s="17">
        <f t="shared" ref="I2:I11" si="2">G2-H2</f>
        <v>2803871.7519608522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482486.48999999987</v>
      </c>
      <c r="C3" s="50">
        <v>769000</v>
      </c>
      <c r="D3" s="50">
        <v>1227000</v>
      </c>
      <c r="E3" s="50">
        <v>874000</v>
      </c>
      <c r="F3" s="50">
        <v>591000</v>
      </c>
      <c r="G3" s="17">
        <f t="shared" si="0"/>
        <v>3461000</v>
      </c>
      <c r="H3" s="17">
        <f t="shared" si="1"/>
        <v>562455.26711565303</v>
      </c>
      <c r="I3" s="17">
        <f t="shared" si="2"/>
        <v>2898544.732884347</v>
      </c>
    </row>
    <row r="4" spans="1:9" ht="15.75" customHeight="1" x14ac:dyDescent="0.25">
      <c r="A4" s="5">
        <f t="shared" si="3"/>
        <v>2023</v>
      </c>
      <c r="B4" s="49">
        <v>488697.91319999989</v>
      </c>
      <c r="C4" s="50">
        <v>789000</v>
      </c>
      <c r="D4" s="50">
        <v>1263000</v>
      </c>
      <c r="E4" s="50">
        <v>904000</v>
      </c>
      <c r="F4" s="50">
        <v>612000</v>
      </c>
      <c r="G4" s="17">
        <f t="shared" si="0"/>
        <v>3568000</v>
      </c>
      <c r="H4" s="17">
        <f t="shared" si="1"/>
        <v>569696.19047316385</v>
      </c>
      <c r="I4" s="17">
        <f t="shared" si="2"/>
        <v>2998303.809526836</v>
      </c>
    </row>
    <row r="5" spans="1:9" ht="15.75" customHeight="1" x14ac:dyDescent="0.25">
      <c r="A5" s="5">
        <f t="shared" si="3"/>
        <v>2024</v>
      </c>
      <c r="B5" s="49">
        <v>494826.72879999981</v>
      </c>
      <c r="C5" s="50">
        <v>810000</v>
      </c>
      <c r="D5" s="50">
        <v>1298000</v>
      </c>
      <c r="E5" s="50">
        <v>933000</v>
      </c>
      <c r="F5" s="50">
        <v>635000</v>
      </c>
      <c r="G5" s="17">
        <f t="shared" si="0"/>
        <v>3676000</v>
      </c>
      <c r="H5" s="17">
        <f t="shared" si="1"/>
        <v>576840.81459600828</v>
      </c>
      <c r="I5" s="17">
        <f t="shared" si="2"/>
        <v>3099159.1854039915</v>
      </c>
    </row>
    <row r="6" spans="1:9" ht="15.75" customHeight="1" x14ac:dyDescent="0.25">
      <c r="A6" s="5">
        <f t="shared" si="3"/>
        <v>2025</v>
      </c>
      <c r="B6" s="49">
        <v>500864.18400000001</v>
      </c>
      <c r="C6" s="50">
        <v>829000</v>
      </c>
      <c r="D6" s="50">
        <v>1336000</v>
      </c>
      <c r="E6" s="50">
        <v>963000</v>
      </c>
      <c r="F6" s="50">
        <v>659000</v>
      </c>
      <c r="G6" s="17">
        <f t="shared" si="0"/>
        <v>3787000</v>
      </c>
      <c r="H6" s="17">
        <f t="shared" si="1"/>
        <v>583878.93596851523</v>
      </c>
      <c r="I6" s="17">
        <f t="shared" si="2"/>
        <v>3203121.0640314845</v>
      </c>
    </row>
    <row r="7" spans="1:9" ht="15.75" customHeight="1" x14ac:dyDescent="0.25">
      <c r="A7" s="5">
        <f t="shared" si="3"/>
        <v>2026</v>
      </c>
      <c r="B7" s="49">
        <v>507080.33839999989</v>
      </c>
      <c r="C7" s="50">
        <v>848000</v>
      </c>
      <c r="D7" s="50">
        <v>1374000</v>
      </c>
      <c r="E7" s="50">
        <v>994000</v>
      </c>
      <c r="F7" s="50">
        <v>683000</v>
      </c>
      <c r="G7" s="17">
        <f t="shared" si="0"/>
        <v>3899000</v>
      </c>
      <c r="H7" s="17">
        <f t="shared" si="1"/>
        <v>591125.37468949181</v>
      </c>
      <c r="I7" s="17">
        <f t="shared" si="2"/>
        <v>3307874.6253105081</v>
      </c>
    </row>
    <row r="8" spans="1:9" ht="15.75" customHeight="1" x14ac:dyDescent="0.25">
      <c r="A8" s="5">
        <f t="shared" si="3"/>
        <v>2027</v>
      </c>
      <c r="B8" s="49">
        <v>513172.6544</v>
      </c>
      <c r="C8" s="50">
        <v>867000</v>
      </c>
      <c r="D8" s="50">
        <v>1412000</v>
      </c>
      <c r="E8" s="50">
        <v>1025000</v>
      </c>
      <c r="F8" s="50">
        <v>707000</v>
      </c>
      <c r="G8" s="17">
        <f t="shared" si="0"/>
        <v>4011000</v>
      </c>
      <c r="H8" s="17">
        <f t="shared" si="1"/>
        <v>598227.4496577112</v>
      </c>
      <c r="I8" s="17">
        <f t="shared" si="2"/>
        <v>3412772.5503422888</v>
      </c>
    </row>
    <row r="9" spans="1:9" ht="15.75" customHeight="1" x14ac:dyDescent="0.25">
      <c r="A9" s="5">
        <f t="shared" si="3"/>
        <v>2028</v>
      </c>
      <c r="B9" s="49">
        <v>519133.97879999992</v>
      </c>
      <c r="C9" s="50">
        <v>886000</v>
      </c>
      <c r="D9" s="50">
        <v>1451000</v>
      </c>
      <c r="E9" s="50">
        <v>1056000</v>
      </c>
      <c r="F9" s="50">
        <v>732000</v>
      </c>
      <c r="G9" s="17">
        <f t="shared" si="0"/>
        <v>4125000</v>
      </c>
      <c r="H9" s="17">
        <f t="shared" si="1"/>
        <v>605176.82208006654</v>
      </c>
      <c r="I9" s="17">
        <f t="shared" si="2"/>
        <v>3519823.1779199336</v>
      </c>
    </row>
    <row r="10" spans="1:9" ht="15.75" customHeight="1" x14ac:dyDescent="0.25">
      <c r="A10" s="5">
        <f t="shared" si="3"/>
        <v>2029</v>
      </c>
      <c r="B10" s="49">
        <v>524957.15839999996</v>
      </c>
      <c r="C10" s="50">
        <v>905000</v>
      </c>
      <c r="D10" s="50">
        <v>1492000</v>
      </c>
      <c r="E10" s="50">
        <v>1089000</v>
      </c>
      <c r="F10" s="50">
        <v>758000</v>
      </c>
      <c r="G10" s="17">
        <f t="shared" si="0"/>
        <v>4244000</v>
      </c>
      <c r="H10" s="17">
        <f t="shared" si="1"/>
        <v>611965.1531634517</v>
      </c>
      <c r="I10" s="17">
        <f t="shared" si="2"/>
        <v>3632034.8468365483</v>
      </c>
    </row>
    <row r="11" spans="1:9" ht="15.75" customHeight="1" x14ac:dyDescent="0.25">
      <c r="A11" s="5">
        <f t="shared" si="3"/>
        <v>2030</v>
      </c>
      <c r="B11" s="49">
        <v>530604.94499999995</v>
      </c>
      <c r="C11" s="50">
        <v>924000</v>
      </c>
      <c r="D11" s="50">
        <v>1532000</v>
      </c>
      <c r="E11" s="50">
        <v>1123000</v>
      </c>
      <c r="F11" s="50">
        <v>786000</v>
      </c>
      <c r="G11" s="17">
        <f t="shared" si="0"/>
        <v>4365000</v>
      </c>
      <c r="H11" s="17">
        <f t="shared" si="1"/>
        <v>618549.02107800264</v>
      </c>
      <c r="I11" s="17">
        <f t="shared" si="2"/>
        <v>3746450.9789219974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2.940271459499356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2.940271459499356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2.0241558795680765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2.0241558795680765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1.9859780175508144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1.9859780175508144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1.6146279427075665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1.6146279427075665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4.9926030857449977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4.9926030857449977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2.5850699976071412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2.5850699976071412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0.57958780007593425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0.5361142174048511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0.85045161354528687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0.8266078901476186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0.85045161354528687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0.8266078901476186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0.37861177715705069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0.33809002862286419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0.81462067036140318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0.78649830192242864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0.81462067036140318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0.78649830192242864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0.89917255742471602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0.88201918253532596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0.88688920977780505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0.86795300059425118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0.88688920977780505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0.86795300059425118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0.34759085202218515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0.35987831061116077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0.35987831061116077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0.49813593346716378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0.49813593346716378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0.49813593346716378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0.49813593346716378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0.59401461547384282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0.59401461547384282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0.59401461547384282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0.59401461547384282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0.45318426680095808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0.46653520467369403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0.46653520467369403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0.60691823899371089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0.60691823899371089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0.60691823899371089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0.60691823899371089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0.69474969474969472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0.69474969474969472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0.69474969474969472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0.69474969474969472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0.19564093137210919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0.2042384643645061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0.2042384643645061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0.31183053078810374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0.31183053078810374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0.31183053078810374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0.31183053078810374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0.40046398873914962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0.40046398873914962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0.40046398873914962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0.40046398873914962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0.32589523636055079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0.33781286740881206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0.33781286740881206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0.47386881795861097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0.47386881795861097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0.47386881795861097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0.47386881795861097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0.57038522125161095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0.57038522125161095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0.57038522125161095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0.57038522125161095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0.8701167314411461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0.87607169640967841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0.87607169640967841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0.92581969239899131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0.92581969239899131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0.92581969239899131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0.92581969239899131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0.9484474077638203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0.9484474077638203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0.9484474077638203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0.9484474077638203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0.70437926534057127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0.7154480347241774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0.7154480347241774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0.8161426732855307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0.8161426732855307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0.8161426732855307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0.8161426732855307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0.86743554053158345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0.86743554053158345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0.86743554053158345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0.86743554053158345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0.74134689113714214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0.74350206274941599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0.74587797030101244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0.74566029820169322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0.73598370639284982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0.74126272405826787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0.74048240451828629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0.74246353040491708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0.63656923000679233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0.63917251529152463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0.64204955623044024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0.64178566051162955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0.63011744256840552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0.63646768690053546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0.63552671734951138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0.63791728040302287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0.85531361665220473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0.85670273674325814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0.85823001960461753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0.8580902744723099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0.85184126906575874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0.85525929438916892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0.85475540956214857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0.85603379264078194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3.8567301572483962E-3</v>
      </c>
    </row>
    <row r="4" spans="1:8" ht="15.75" customHeight="1" x14ac:dyDescent="0.25">
      <c r="B4" s="19" t="s">
        <v>69</v>
      </c>
      <c r="C4" s="101">
        <v>0.18385578804925301</v>
      </c>
    </row>
    <row r="5" spans="1:8" ht="15.75" customHeight="1" x14ac:dyDescent="0.25">
      <c r="B5" s="19" t="s">
        <v>70</v>
      </c>
      <c r="C5" s="101">
        <v>7.1126700804081289E-2</v>
      </c>
    </row>
    <row r="6" spans="1:8" ht="15.75" customHeight="1" x14ac:dyDescent="0.25">
      <c r="B6" s="19" t="s">
        <v>71</v>
      </c>
      <c r="C6" s="101">
        <v>0.30847631881574611</v>
      </c>
    </row>
    <row r="7" spans="1:8" ht="15.75" customHeight="1" x14ac:dyDescent="0.25">
      <c r="B7" s="19" t="s">
        <v>72</v>
      </c>
      <c r="C7" s="101">
        <v>0.268402707109134</v>
      </c>
    </row>
    <row r="8" spans="1:8" ht="15.75" customHeight="1" x14ac:dyDescent="0.25">
      <c r="B8" s="19" t="s">
        <v>73</v>
      </c>
      <c r="C8" s="101">
        <v>7.1746263396192354E-3</v>
      </c>
    </row>
    <row r="9" spans="1:8" ht="15.75" customHeight="1" x14ac:dyDescent="0.25">
      <c r="B9" s="19" t="s">
        <v>74</v>
      </c>
      <c r="C9" s="101">
        <v>7.3449851184533302E-2</v>
      </c>
    </row>
    <row r="10" spans="1:8" ht="15.75" customHeight="1" x14ac:dyDescent="0.25">
      <c r="B10" s="19" t="s">
        <v>75</v>
      </c>
      <c r="C10" s="101">
        <v>8.3657277540384906E-2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0.1208536626186896</v>
      </c>
      <c r="D14" s="55">
        <v>0.1208536626186896</v>
      </c>
      <c r="E14" s="55">
        <v>0.1208536626186896</v>
      </c>
      <c r="F14" s="55">
        <v>0.1208536626186896</v>
      </c>
    </row>
    <row r="15" spans="1:8" ht="15.75" customHeight="1" x14ac:dyDescent="0.25">
      <c r="B15" s="19" t="s">
        <v>82</v>
      </c>
      <c r="C15" s="101">
        <v>0.22669324364061841</v>
      </c>
      <c r="D15" s="101">
        <v>0.22669324364061841</v>
      </c>
      <c r="E15" s="101">
        <v>0.22669324364061841</v>
      </c>
      <c r="F15" s="101">
        <v>0.22669324364061841</v>
      </c>
    </row>
    <row r="16" spans="1:8" ht="15.75" customHeight="1" x14ac:dyDescent="0.25">
      <c r="B16" s="19" t="s">
        <v>83</v>
      </c>
      <c r="C16" s="101">
        <v>4.0998515973800408E-2</v>
      </c>
      <c r="D16" s="101">
        <v>4.0998515973800408E-2</v>
      </c>
      <c r="E16" s="101">
        <v>4.0998515973800408E-2</v>
      </c>
      <c r="F16" s="101">
        <v>4.0998515973800408E-2</v>
      </c>
    </row>
    <row r="17" spans="1:8" ht="15.75" customHeight="1" x14ac:dyDescent="0.25">
      <c r="B17" s="19" t="s">
        <v>84</v>
      </c>
      <c r="C17" s="101">
        <v>4.8200055281297158E-2</v>
      </c>
      <c r="D17" s="101">
        <v>4.8200055281297158E-2</v>
      </c>
      <c r="E17" s="101">
        <v>4.8200055281297158E-2</v>
      </c>
      <c r="F17" s="101">
        <v>4.8200055281297158E-2</v>
      </c>
    </row>
    <row r="18" spans="1:8" ht="15.75" customHeight="1" x14ac:dyDescent="0.25">
      <c r="B18" s="19" t="s">
        <v>85</v>
      </c>
      <c r="C18" s="101">
        <v>0.2271683451597564</v>
      </c>
      <c r="D18" s="101">
        <v>0.2271683451597564</v>
      </c>
      <c r="E18" s="101">
        <v>0.2271683451597564</v>
      </c>
      <c r="F18" s="101">
        <v>0.2271683451597564</v>
      </c>
    </row>
    <row r="19" spans="1:8" ht="15.75" customHeight="1" x14ac:dyDescent="0.25">
      <c r="B19" s="19" t="s">
        <v>86</v>
      </c>
      <c r="C19" s="101">
        <v>1.8231311141698531E-2</v>
      </c>
      <c r="D19" s="101">
        <v>1.8231311141698531E-2</v>
      </c>
      <c r="E19" s="101">
        <v>1.8231311141698531E-2</v>
      </c>
      <c r="F19" s="101">
        <v>1.8231311141698531E-2</v>
      </c>
    </row>
    <row r="20" spans="1:8" ht="15.75" customHeight="1" x14ac:dyDescent="0.25">
      <c r="B20" s="19" t="s">
        <v>87</v>
      </c>
      <c r="C20" s="101">
        <v>1.5261256105675041E-2</v>
      </c>
      <c r="D20" s="101">
        <v>1.5261256105675041E-2</v>
      </c>
      <c r="E20" s="101">
        <v>1.5261256105675041E-2</v>
      </c>
      <c r="F20" s="101">
        <v>1.5261256105675041E-2</v>
      </c>
    </row>
    <row r="21" spans="1:8" ht="15.75" customHeight="1" x14ac:dyDescent="0.25">
      <c r="B21" s="19" t="s">
        <v>88</v>
      </c>
      <c r="C21" s="101">
        <v>7.0999221685066033E-2</v>
      </c>
      <c r="D21" s="101">
        <v>7.0999221685066033E-2</v>
      </c>
      <c r="E21" s="101">
        <v>7.0999221685066033E-2</v>
      </c>
      <c r="F21" s="101">
        <v>7.0999221685066033E-2</v>
      </c>
    </row>
    <row r="22" spans="1:8" ht="15.75" customHeight="1" x14ac:dyDescent="0.25">
      <c r="B22" s="19" t="s">
        <v>89</v>
      </c>
      <c r="C22" s="101">
        <v>0.23159438839339841</v>
      </c>
      <c r="D22" s="101">
        <v>0.23159438839339841</v>
      </c>
      <c r="E22" s="101">
        <v>0.23159438839339841</v>
      </c>
      <c r="F22" s="101">
        <v>0.23159438839339841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8.8245948000000005E-2</v>
      </c>
    </row>
    <row r="27" spans="1:8" ht="15.75" customHeight="1" x14ac:dyDescent="0.25">
      <c r="B27" s="19" t="s">
        <v>92</v>
      </c>
      <c r="C27" s="101">
        <v>8.6324339999999996E-3</v>
      </c>
    </row>
    <row r="28" spans="1:8" ht="15.75" customHeight="1" x14ac:dyDescent="0.25">
      <c r="B28" s="19" t="s">
        <v>93</v>
      </c>
      <c r="C28" s="101">
        <v>0.156169268</v>
      </c>
    </row>
    <row r="29" spans="1:8" ht="15.75" customHeight="1" x14ac:dyDescent="0.25">
      <c r="B29" s="19" t="s">
        <v>94</v>
      </c>
      <c r="C29" s="101">
        <v>0.169329655</v>
      </c>
    </row>
    <row r="30" spans="1:8" ht="15.75" customHeight="1" x14ac:dyDescent="0.25">
      <c r="B30" s="19" t="s">
        <v>95</v>
      </c>
      <c r="C30" s="101">
        <v>0.10546003399999999</v>
      </c>
    </row>
    <row r="31" spans="1:8" ht="15.75" customHeight="1" x14ac:dyDescent="0.25">
      <c r="B31" s="19" t="s">
        <v>96</v>
      </c>
      <c r="C31" s="101">
        <v>0.109941625</v>
      </c>
    </row>
    <row r="32" spans="1:8" ht="15.75" customHeight="1" x14ac:dyDescent="0.25">
      <c r="B32" s="19" t="s">
        <v>97</v>
      </c>
      <c r="C32" s="101">
        <v>1.8686595E-2</v>
      </c>
    </row>
    <row r="33" spans="2:3" ht="15.75" customHeight="1" x14ac:dyDescent="0.25">
      <c r="B33" s="19" t="s">
        <v>98</v>
      </c>
      <c r="C33" s="101">
        <v>8.470502299999999E-2</v>
      </c>
    </row>
    <row r="34" spans="2:3" ht="15.75" customHeight="1" x14ac:dyDescent="0.25">
      <c r="B34" s="19" t="s">
        <v>99</v>
      </c>
      <c r="C34" s="101">
        <v>0.25882941799999998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0.44138436247213386</v>
      </c>
      <c r="D2" s="52">
        <f>IFERROR(1-_xlfn.NORM.DIST(_xlfn.NORM.INV(SUM(D4:D5), 0, 1) + 1, 0, 1, TRUE), "")</f>
        <v>0.44138436247213386</v>
      </c>
      <c r="E2" s="52">
        <f>IFERROR(1-_xlfn.NORM.DIST(_xlfn.NORM.INV(SUM(E4:E5), 0, 1) + 1, 0, 1, TRUE), "")</f>
        <v>0.40399949357563569</v>
      </c>
      <c r="F2" s="52">
        <f>IFERROR(1-_xlfn.NORM.DIST(_xlfn.NORM.INV(SUM(F4:F5), 0, 1) + 1, 0, 1, TRUE), "")</f>
        <v>0.26945717789200974</v>
      </c>
      <c r="G2" s="52">
        <f>IFERROR(1-_xlfn.NORM.DIST(_xlfn.NORM.INV(SUM(G4:G5), 0, 1) + 1, 0, 1, TRUE), "")</f>
        <v>0.28623629575324205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0.36165833452786611</v>
      </c>
      <c r="D3" s="52">
        <f>IFERROR(_xlfn.NORM.DIST(_xlfn.NORM.INV(SUM(D4:D5), 0, 1) + 1, 0, 1, TRUE) - SUM(D4:D5), "")</f>
        <v>0.36165833452786611</v>
      </c>
      <c r="E3" s="52">
        <f>IFERROR(_xlfn.NORM.DIST(_xlfn.NORM.INV(SUM(E4:E5), 0, 1) + 1, 0, 1, TRUE) - SUM(E4:E5), "")</f>
        <v>0.37147309642436432</v>
      </c>
      <c r="F3" s="52">
        <f>IFERROR(_xlfn.NORM.DIST(_xlfn.NORM.INV(SUM(F4:F5), 0, 1) + 1, 0, 1, TRUE) - SUM(F4:F5), "")</f>
        <v>0.3806257921079903</v>
      </c>
      <c r="G3" s="52">
        <f>IFERROR(_xlfn.NORM.DIST(_xlfn.NORM.INV(SUM(G4:G5), 0, 1) + 1, 0, 1, TRUE) - SUM(G4:G5), "")</f>
        <v>0.38219523424675794</v>
      </c>
    </row>
    <row r="4" spans="1:15" ht="15.75" customHeight="1" x14ac:dyDescent="0.25">
      <c r="B4" s="5" t="s">
        <v>104</v>
      </c>
      <c r="C4" s="45">
        <v>0.10408557</v>
      </c>
      <c r="D4" s="53">
        <v>0.10408557</v>
      </c>
      <c r="E4" s="53">
        <v>0.12017131</v>
      </c>
      <c r="F4" s="53">
        <v>0.17670057</v>
      </c>
      <c r="G4" s="53">
        <v>0.19384651</v>
      </c>
    </row>
    <row r="5" spans="1:15" ht="15.75" customHeight="1" x14ac:dyDescent="0.25">
      <c r="B5" s="5" t="s">
        <v>105</v>
      </c>
      <c r="C5" s="45">
        <v>9.2871732999999998E-2</v>
      </c>
      <c r="D5" s="53">
        <v>9.2871732999999998E-2</v>
      </c>
      <c r="E5" s="53">
        <v>0.10435609999999999</v>
      </c>
      <c r="F5" s="53">
        <v>0.17321645999999999</v>
      </c>
      <c r="G5" s="53">
        <v>0.13772196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0.5424401985466174</v>
      </c>
      <c r="D8" s="52">
        <f>IFERROR(1-_xlfn.NORM.DIST(_xlfn.NORM.INV(SUM(D10:D11), 0, 1) + 1, 0, 1, TRUE), "")</f>
        <v>0.5424401985466174</v>
      </c>
      <c r="E8" s="52">
        <f>IFERROR(1-_xlfn.NORM.DIST(_xlfn.NORM.INV(SUM(E10:E11), 0, 1) + 1, 0, 1, TRUE), "")</f>
        <v>0.61521819818612711</v>
      </c>
      <c r="F8" s="52">
        <f>IFERROR(1-_xlfn.NORM.DIST(_xlfn.NORM.INV(SUM(F10:F11), 0, 1) + 1, 0, 1, TRUE), "")</f>
        <v>0.63377069378058648</v>
      </c>
      <c r="G8" s="52">
        <f>IFERROR(1-_xlfn.NORM.DIST(_xlfn.NORM.INV(SUM(G10:G11), 0, 1) + 1, 0, 1, TRUE), "")</f>
        <v>0.65445372976936689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0.32332272645338267</v>
      </c>
      <c r="D9" s="52">
        <f>IFERROR(_xlfn.NORM.DIST(_xlfn.NORM.INV(SUM(D10:D11), 0, 1) + 1, 0, 1, TRUE) - SUM(D10:D11), "")</f>
        <v>0.32332272645338267</v>
      </c>
      <c r="E9" s="52">
        <f>IFERROR(_xlfn.NORM.DIST(_xlfn.NORM.INV(SUM(E10:E11), 0, 1) + 1, 0, 1, TRUE) - SUM(E10:E11), "")</f>
        <v>0.28676689381387283</v>
      </c>
      <c r="F9" s="52">
        <f>IFERROR(_xlfn.NORM.DIST(_xlfn.NORM.INV(SUM(F10:F11), 0, 1) + 1, 0, 1, TRUE) - SUM(F10:F11), "")</f>
        <v>0.2764081012194135</v>
      </c>
      <c r="G9" s="52">
        <f>IFERROR(_xlfn.NORM.DIST(_xlfn.NORM.INV(SUM(G10:G11), 0, 1) + 1, 0, 1, TRUE) - SUM(G10:G11), "")</f>
        <v>0.26439552923063314</v>
      </c>
    </row>
    <row r="10" spans="1:15" ht="15.75" customHeight="1" x14ac:dyDescent="0.25">
      <c r="B10" s="5" t="s">
        <v>109</v>
      </c>
      <c r="C10" s="45">
        <v>8.0077143000000003E-2</v>
      </c>
      <c r="D10" s="53">
        <v>8.0077143000000003E-2</v>
      </c>
      <c r="E10" s="53">
        <v>5.4574961999999998E-2</v>
      </c>
      <c r="F10" s="53">
        <v>5.8409919999999997E-2</v>
      </c>
      <c r="G10" s="53">
        <v>4.8628082000000003E-2</v>
      </c>
    </row>
    <row r="11" spans="1:15" ht="15.75" customHeight="1" x14ac:dyDescent="0.25">
      <c r="B11" s="5" t="s">
        <v>110</v>
      </c>
      <c r="C11" s="45">
        <v>5.4159932000000001E-2</v>
      </c>
      <c r="D11" s="53">
        <v>5.4159932000000001E-2</v>
      </c>
      <c r="E11" s="53">
        <v>4.3439946E-2</v>
      </c>
      <c r="F11" s="53">
        <v>3.1411284999999997E-2</v>
      </c>
      <c r="G11" s="53">
        <v>3.2522659000000002E-2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0.80740865400000006</v>
      </c>
      <c r="D14" s="54">
        <v>0.79280759528</v>
      </c>
      <c r="E14" s="54">
        <v>0.79280759528</v>
      </c>
      <c r="F14" s="54">
        <v>0.78136551429400003</v>
      </c>
      <c r="G14" s="54">
        <v>0.78136551429400003</v>
      </c>
      <c r="H14" s="45">
        <v>0.61399999999999999</v>
      </c>
      <c r="I14" s="55">
        <v>0.61399999999999999</v>
      </c>
      <c r="J14" s="55">
        <v>0.61399999999999999</v>
      </c>
      <c r="K14" s="55">
        <v>0.61399999999999999</v>
      </c>
      <c r="L14" s="45">
        <v>0.43099999999999999</v>
      </c>
      <c r="M14" s="55">
        <v>0.43099999999999999</v>
      </c>
      <c r="N14" s="55">
        <v>0.43099999999999999</v>
      </c>
      <c r="O14" s="55">
        <v>0.43099999999999999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0.33298824744806405</v>
      </c>
      <c r="D15" s="52">
        <f t="shared" si="0"/>
        <v>0.32696653721499647</v>
      </c>
      <c r="E15" s="52">
        <f t="shared" si="0"/>
        <v>0.32696653721499647</v>
      </c>
      <c r="F15" s="52">
        <f t="shared" si="0"/>
        <v>0.32224763994307432</v>
      </c>
      <c r="G15" s="52">
        <f t="shared" si="0"/>
        <v>0.32224763994307432</v>
      </c>
      <c r="H15" s="52">
        <f t="shared" si="0"/>
        <v>0.25322342399999997</v>
      </c>
      <c r="I15" s="52">
        <f t="shared" si="0"/>
        <v>0.25322342399999997</v>
      </c>
      <c r="J15" s="52">
        <f t="shared" si="0"/>
        <v>0.25322342399999997</v>
      </c>
      <c r="K15" s="52">
        <f t="shared" si="0"/>
        <v>0.25322342399999997</v>
      </c>
      <c r="L15" s="52">
        <f t="shared" si="0"/>
        <v>0.177751296</v>
      </c>
      <c r="M15" s="52">
        <f t="shared" si="0"/>
        <v>0.177751296</v>
      </c>
      <c r="N15" s="52">
        <f t="shared" si="0"/>
        <v>0.177751296</v>
      </c>
      <c r="O15" s="52">
        <f t="shared" si="0"/>
        <v>0.177751296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0.45601320000000001</v>
      </c>
      <c r="D2" s="53">
        <v>0.2905181</v>
      </c>
      <c r="E2" s="53"/>
      <c r="F2" s="53"/>
      <c r="G2" s="53"/>
    </row>
    <row r="3" spans="1:7" x14ac:dyDescent="0.25">
      <c r="B3" s="3" t="s">
        <v>120</v>
      </c>
      <c r="C3" s="53">
        <v>0.3316151</v>
      </c>
      <c r="D3" s="53">
        <v>0.38545059999999998</v>
      </c>
      <c r="E3" s="53"/>
      <c r="F3" s="53"/>
      <c r="G3" s="53"/>
    </row>
    <row r="4" spans="1:7" x14ac:dyDescent="0.25">
      <c r="B4" s="3" t="s">
        <v>121</v>
      </c>
      <c r="C4" s="53">
        <v>0.1414513</v>
      </c>
      <c r="D4" s="53">
        <v>0.24034440000000001</v>
      </c>
      <c r="E4" s="53">
        <v>0.97679674625396695</v>
      </c>
      <c r="F4" s="53">
        <v>0.79694944620132402</v>
      </c>
      <c r="G4" s="53"/>
    </row>
    <row r="5" spans="1:7" x14ac:dyDescent="0.25">
      <c r="B5" s="3" t="s">
        <v>122</v>
      </c>
      <c r="C5" s="52">
        <v>7.092039E-2</v>
      </c>
      <c r="D5" s="52">
        <v>8.3686839999999998E-2</v>
      </c>
      <c r="E5" s="52">
        <f>1-SUM(E2:E4)</f>
        <v>2.3203253746033048E-2</v>
      </c>
      <c r="F5" s="52">
        <f>1-SUM(F2:F4)</f>
        <v>0.20305055379867598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2024-03-18T00:20:45Z</dcterms:modified>
</cp:coreProperties>
</file>