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77C6240-8A07-4580-859D-F804D8FE4120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7" i="2"/>
  <c r="A35" i="2"/>
  <c r="A34" i="2"/>
  <c r="A30" i="2"/>
  <c r="A29" i="2"/>
  <c r="A27" i="2"/>
  <c r="A26" i="2"/>
  <c r="A22" i="2"/>
  <c r="A21" i="2"/>
  <c r="A19" i="2"/>
  <c r="A18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  <c r="A31" i="2"/>
  <c r="A3" i="2"/>
  <c r="A16" i="2"/>
  <c r="A24" i="2"/>
  <c r="A32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<sst xmlns="http://schemas.openxmlformats.org/spreadsheetml/2006/main" count="2092" uniqueCount="341">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</sst>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3228039.1875</v>
      </c>
    </row>
    <row r="8" spans="1:3" ht="15" customHeight="1" x14ac:dyDescent="0.25">
      <c r="B8" s="5" t="s">
        <v>8</v>
      </c>
      <c r="C8" s="44">
        <v>0.38400000000000001</v>
      </c>
    </row>
    <row r="9" spans="1:3" ht="15" customHeight="1" x14ac:dyDescent="0.25">
      <c r="B9" s="5" t="s">
        <v>9</v>
      </c>
      <c r="C9" s="45">
        <v>0.86</v>
      </c>
    </row>
    <row r="10" spans="1:3" ht="15" customHeight="1" x14ac:dyDescent="0.25">
      <c r="B10" s="5" t="s">
        <v>10</v>
      </c>
      <c r="C10" s="45">
        <v>0.12396960258483899</v>
      </c>
    </row>
    <row r="11" spans="1:3" ht="15" customHeight="1" x14ac:dyDescent="0.25">
      <c r="B11" s="5" t="s">
        <v>11</v>
      </c>
      <c r="C11" s="45">
        <v>0.31</v>
      </c>
    </row>
    <row r="12" spans="1:3" ht="15" customHeight="1" x14ac:dyDescent="0.25">
      <c r="B12" s="5" t="s">
        <v>12</v>
      </c>
      <c r="C12" s="45">
        <v>0.25800000000000001</v>
      </c>
    </row>
    <row r="13" spans="1:3" ht="15" customHeight="1" x14ac:dyDescent="0.25">
      <c r="B13" s="5" t="s">
        <v>13</v>
      </c>
      <c r="C13" s="45">
        <v>0.82499999999999996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0.1394</v>
      </c>
    </row>
    <row r="24" spans="1:3" ht="15" customHeight="1" x14ac:dyDescent="0.25">
      <c r="B24" s="15" t="s">
        <v>22</v>
      </c>
      <c r="C24" s="45">
        <v>0.44390000000000002</v>
      </c>
    </row>
    <row r="25" spans="1:3" ht="15" customHeight="1" x14ac:dyDescent="0.25">
      <c r="B25" s="15" t="s">
        <v>23</v>
      </c>
      <c r="C25" s="45">
        <v>0.33229999999999998</v>
      </c>
    </row>
    <row r="26" spans="1:3" ht="15" customHeight="1" x14ac:dyDescent="0.25">
      <c r="B26" s="15" t="s">
        <v>24</v>
      </c>
      <c r="C26" s="45">
        <v>8.4399999999999989E-2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0.15293756430458799</v>
      </c>
    </row>
    <row r="30" spans="1:3" ht="14.25" customHeight="1" x14ac:dyDescent="0.25">
      <c r="B30" s="25" t="s">
        <v>27</v>
      </c>
      <c r="C30" s="99">
        <v>9.4746756672842394E-2</v>
      </c>
    </row>
    <row r="31" spans="1:3" ht="14.25" customHeight="1" x14ac:dyDescent="0.25">
      <c r="B31" s="25" t="s">
        <v>28</v>
      </c>
      <c r="C31" s="99">
        <v>0.16092716900482801</v>
      </c>
    </row>
    <row r="32" spans="1:3" ht="14.25" customHeight="1" x14ac:dyDescent="0.25">
      <c r="B32" s="25" t="s">
        <v>29</v>
      </c>
      <c r="C32" s="99">
        <v>0.59138851001774195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33.2599904129425</v>
      </c>
    </row>
    <row r="38" spans="1:5" ht="15" customHeight="1" x14ac:dyDescent="0.25">
      <c r="B38" s="11" t="s">
        <v>34</v>
      </c>
      <c r="C38" s="43">
        <v>69.095998599304593</v>
      </c>
      <c r="D38" s="12"/>
      <c r="E38" s="13"/>
    </row>
    <row r="39" spans="1:5" ht="15" customHeight="1" x14ac:dyDescent="0.25">
      <c r="B39" s="11" t="s">
        <v>35</v>
      </c>
      <c r="C39" s="43">
        <v>113.790418264655</v>
      </c>
      <c r="D39" s="12"/>
      <c r="E39" s="12"/>
    </row>
    <row r="40" spans="1:5" ht="15" customHeight="1" x14ac:dyDescent="0.25">
      <c r="B40" s="11" t="s">
        <v>36</v>
      </c>
      <c r="C40" s="100">
        <v>11.4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27.4655092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2.8654000000000002E-3</v>
      </c>
      <c r="D45" s="12"/>
    </row>
    <row r="46" spans="1:5" ht="15.75" customHeight="1" x14ac:dyDescent="0.25">
      <c r="B46" s="11" t="s">
        <v>41</v>
      </c>
      <c r="C46" s="45">
        <v>8.5688399999999998E-2</v>
      </c>
      <c r="D46" s="12"/>
    </row>
    <row r="47" spans="1:5" ht="15.75" customHeight="1" x14ac:dyDescent="0.25">
      <c r="B47" s="11" t="s">
        <v>42</v>
      </c>
      <c r="C47" s="45">
        <v>0.142433</v>
      </c>
      <c r="D47" s="12"/>
      <c r="E47" s="13"/>
    </row>
    <row r="48" spans="1:5" ht="15" customHeight="1" x14ac:dyDescent="0.25">
      <c r="B48" s="11" t="s">
        <v>43</v>
      </c>
      <c r="C48" s="46">
        <v>0.76901319999999995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0.43513099999999999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6.4893073593842707E-2</v>
      </c>
      <c r="C2" s="98">
        <v>0.95</v>
      </c>
      <c r="D2" s="56">
        <v>35.834023182075242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47.385692178916713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66.429565189928027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0.144735353400232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15.0449415094118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15.0449415094118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15.0449415094118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15.0449415094118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15.0449415094118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15.0449415094118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0.12051899551997799</v>
      </c>
      <c r="C16" s="98">
        <v>0.95</v>
      </c>
      <c r="D16" s="56">
        <v>0.24753065261816909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1.6361723633111671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1.6361723633111671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0.13487757680000001</v>
      </c>
      <c r="C21" s="98">
        <v>0.95</v>
      </c>
      <c r="D21" s="56">
        <v>1.3660250985983859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25.638805136545979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7.6779149000000008E-4</v>
      </c>
      <c r="C23" s="98">
        <v>0.95</v>
      </c>
      <c r="D23" s="56">
        <v>4.9287239443093789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0.15242035765256001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6.9163727398428798E-2</v>
      </c>
      <c r="C27" s="98">
        <v>0.95</v>
      </c>
      <c r="D27" s="56">
        <v>21.80411146065811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0.1744726372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62.990389674195526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0.18290000000000001</v>
      </c>
      <c r="C31" s="98">
        <v>0.95</v>
      </c>
      <c r="D31" s="56">
        <v>2.9247513411599648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0.16409362999999999</v>
      </c>
      <c r="C32" s="98">
        <v>0.95</v>
      </c>
      <c r="D32" s="56">
        <v>0.46793811090654153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8.3424832784475406E-2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0.204562149</v>
      </c>
      <c r="C38" s="98">
        <v>0.95</v>
      </c>
      <c r="D38" s="56">
        <v>8.1134342608599326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0.23353191379999999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0.24942959080000002</v>
      </c>
      <c r="C3" s="21">
        <f>frac_mam_1_5months * 2.6</f>
        <v>0.24942959080000002</v>
      </c>
      <c r="D3" s="21">
        <f>frac_mam_6_11months * 2.6</f>
        <v>0.33401945199999999</v>
      </c>
      <c r="E3" s="21">
        <f>frac_mam_12_23months * 2.6</f>
        <v>0.32862255400000001</v>
      </c>
      <c r="F3" s="21">
        <f>frac_mam_24_59months * 2.6</f>
        <v>0.20974595199999999</v>
      </c>
    </row>
    <row r="4" spans="1:6" ht="15.75" customHeight="1" x14ac:dyDescent="0.25">
      <c r="A4" s="3" t="s">
        <v>205</v>
      </c>
      <c r="B4" s="21">
        <f>frac_sam_1month * 2.6</f>
        <v>0.15739701640000001</v>
      </c>
      <c r="C4" s="21">
        <f>frac_sam_1_5months * 2.6</f>
        <v>0.15739701640000001</v>
      </c>
      <c r="D4" s="21">
        <f>frac_sam_6_11months * 2.6</f>
        <v>0.20050903340000001</v>
      </c>
      <c r="E4" s="21">
        <f>frac_sam_12_23months * 2.6</f>
        <v>0.16705018980000003</v>
      </c>
      <c r="F4" s="21">
        <f>frac_sam_24_59months * 2.6</f>
        <v>8.4927414000000007E-2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0.38400000000000001</v>
      </c>
      <c r="E2" s="60">
        <f>food_insecure</f>
        <v>0.38400000000000001</v>
      </c>
      <c r="F2" s="60">
        <f>food_insecure</f>
        <v>0.38400000000000001</v>
      </c>
      <c r="G2" s="60">
        <f>food_insecure</f>
        <v>0.38400000000000001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0.38400000000000001</v>
      </c>
      <c r="F5" s="60">
        <f>food_insecure</f>
        <v>0.38400000000000001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0.38400000000000001</v>
      </c>
      <c r="F8" s="60">
        <f>food_insecure</f>
        <v>0.38400000000000001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0.38400000000000001</v>
      </c>
      <c r="F9" s="60">
        <f>food_insecure</f>
        <v>0.38400000000000001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0.25800000000000001</v>
      </c>
      <c r="E10" s="60">
        <f>IF(ISBLANK(comm_deliv), frac_children_health_facility,1)</f>
        <v>0.25800000000000001</v>
      </c>
      <c r="F10" s="60">
        <f>IF(ISBLANK(comm_deliv), frac_children_health_facility,1)</f>
        <v>0.25800000000000001</v>
      </c>
      <c r="G10" s="60">
        <f>IF(ISBLANK(comm_deliv), frac_children_health_facility,1)</f>
        <v>0.25800000000000001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0.38400000000000001</v>
      </c>
      <c r="I15" s="60">
        <f>food_insecure</f>
        <v>0.38400000000000001</v>
      </c>
      <c r="J15" s="60">
        <f>food_insecure</f>
        <v>0.38400000000000001</v>
      </c>
      <c r="K15" s="60">
        <f>food_insecure</f>
        <v>0.38400000000000001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</v>
      </c>
      <c r="I18" s="60">
        <f>frac_PW_health_facility</f>
        <v>0.31</v>
      </c>
      <c r="J18" s="60">
        <f>frac_PW_health_facility</f>
        <v>0.31</v>
      </c>
      <c r="K18" s="60">
        <f>frac_PW_health_facility</f>
        <v>0.31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0.86</v>
      </c>
      <c r="I19" s="60">
        <f>frac_malaria_risk</f>
        <v>0.86</v>
      </c>
      <c r="J19" s="60">
        <f>frac_malaria_risk</f>
        <v>0.86</v>
      </c>
      <c r="K19" s="60">
        <f>frac_malaria_risk</f>
        <v>0.86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0.82499999999999996</v>
      </c>
      <c r="M24" s="60">
        <f>famplan_unmet_need</f>
        <v>0.82499999999999996</v>
      </c>
      <c r="N24" s="60">
        <f>famplan_unmet_need</f>
        <v>0.82499999999999996</v>
      </c>
      <c r="O24" s="60">
        <f>famplan_unmet_need</f>
        <v>0.82499999999999996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0.49989798598098745</v>
      </c>
      <c r="M25" s="60">
        <f>(1-food_insecure)*(0.49)+food_insecure*(0.7)</f>
        <v>0.57064000000000004</v>
      </c>
      <c r="N25" s="60">
        <f>(1-food_insecure)*(0.49)+food_insecure*(0.7)</f>
        <v>0.57064000000000004</v>
      </c>
      <c r="O25" s="60">
        <f>(1-food_insecure)*(0.49)+food_insecure*(0.7)</f>
        <v>0.57064000000000004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0.21424199399185179</v>
      </c>
      <c r="M26" s="60">
        <f>(1-food_insecure)*(0.21)+food_insecure*(0.3)</f>
        <v>0.24456</v>
      </c>
      <c r="N26" s="60">
        <f>(1-food_insecure)*(0.21)+food_insecure*(0.3)</f>
        <v>0.24456</v>
      </c>
      <c r="O26" s="60">
        <f>(1-food_insecure)*(0.21)+food_insecure*(0.3)</f>
        <v>0.24456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0.16189041744232174</v>
      </c>
      <c r="M27" s="60">
        <f>(1-food_insecure)*(0.3)</f>
        <v>0.18479999999999999</v>
      </c>
      <c r="N27" s="60">
        <f>(1-food_insecure)*(0.3)</f>
        <v>0.18479999999999999</v>
      </c>
      <c r="O27" s="60">
        <f>(1-food_insecure)*(0.3)</f>
        <v>0.18479999999999999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0.12396960258483899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0.86</v>
      </c>
      <c r="D34" s="60">
        <f t="shared" si="3"/>
        <v>0.86</v>
      </c>
      <c r="E34" s="60">
        <f t="shared" si="3"/>
        <v>0.86</v>
      </c>
      <c r="F34" s="60">
        <f t="shared" si="3"/>
        <v>0.86</v>
      </c>
      <c r="G34" s="60">
        <f t="shared" si="3"/>
        <v>0.86</v>
      </c>
      <c r="H34" s="60">
        <f t="shared" si="3"/>
        <v>0.86</v>
      </c>
      <c r="I34" s="60">
        <f t="shared" si="3"/>
        <v>0.86</v>
      </c>
      <c r="J34" s="60">
        <f t="shared" si="3"/>
        <v>0.86</v>
      </c>
      <c r="K34" s="60">
        <f t="shared" si="3"/>
        <v>0.86</v>
      </c>
      <c r="L34" s="60">
        <f t="shared" si="3"/>
        <v>0.86</v>
      </c>
      <c r="M34" s="60">
        <f t="shared" si="3"/>
        <v>0.86</v>
      </c>
      <c r="N34" s="60">
        <f t="shared" si="3"/>
        <v>0.86</v>
      </c>
      <c r="O34" s="60">
        <f t="shared" si="3"/>
        <v>0.86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682198.48040000012</v>
      </c>
      <c r="C2" s="49">
        <v>939000</v>
      </c>
      <c r="D2" s="49">
        <v>1431000</v>
      </c>
      <c r="E2" s="49">
        <v>914000</v>
      </c>
      <c r="F2" s="49">
        <v>559000</v>
      </c>
      <c r="G2" s="17">
        <f t="shared" ref="G2:G11" si="0">C2+D2+E2+F2</f>
        <v>3843000</v>
      </c>
      <c r="H2" s="17">
        <f t="shared" ref="H2:H11" si="1">(B2 + stillbirth*B2/(1000-stillbirth))/(1-abortion)</f>
        <v>797118.82019875303</v>
      </c>
      <c r="I2" s="17">
        <f t="shared" ref="I2:I11" si="2">G2-H2</f>
        <v>3045881.1798012471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693014.76480000024</v>
      </c>
      <c r="C3" s="50">
        <v>966000</v>
      </c>
      <c r="D3" s="50">
        <v>1480000</v>
      </c>
      <c r="E3" s="50">
        <v>950000</v>
      </c>
      <c r="F3" s="50">
        <v>582000</v>
      </c>
      <c r="G3" s="17">
        <f t="shared" si="0"/>
        <v>3978000</v>
      </c>
      <c r="H3" s="17">
        <f t="shared" si="1"/>
        <v>809757.17121766321</v>
      </c>
      <c r="I3" s="17">
        <f t="shared" si="2"/>
        <v>3168242.8287823368</v>
      </c>
    </row>
    <row r="4" spans="1:9" ht="15.75" customHeight="1" x14ac:dyDescent="0.25">
      <c r="A4" s="5">
        <f t="shared" si="3"/>
        <v>2023</v>
      </c>
      <c r="B4" s="49">
        <v>703630.07880000013</v>
      </c>
      <c r="C4" s="50">
        <v>994000</v>
      </c>
      <c r="D4" s="50">
        <v>1532000</v>
      </c>
      <c r="E4" s="50">
        <v>989000</v>
      </c>
      <c r="F4" s="50">
        <v>606000</v>
      </c>
      <c r="G4" s="17">
        <f t="shared" si="0"/>
        <v>4121000</v>
      </c>
      <c r="H4" s="17">
        <f t="shared" si="1"/>
        <v>822160.69719262247</v>
      </c>
      <c r="I4" s="17">
        <f t="shared" si="2"/>
        <v>3298839.3028073777</v>
      </c>
    </row>
    <row r="5" spans="1:9" ht="15.75" customHeight="1" x14ac:dyDescent="0.25">
      <c r="A5" s="5">
        <f t="shared" si="3"/>
        <v>2024</v>
      </c>
      <c r="B5" s="49">
        <v>714070.8396000003</v>
      </c>
      <c r="C5" s="50">
        <v>1022000</v>
      </c>
      <c r="D5" s="50">
        <v>1585000</v>
      </c>
      <c r="E5" s="50">
        <v>1028000</v>
      </c>
      <c r="F5" s="50">
        <v>631000</v>
      </c>
      <c r="G5" s="17">
        <f t="shared" si="0"/>
        <v>4266000</v>
      </c>
      <c r="H5" s="17">
        <f t="shared" si="1"/>
        <v>834360.26545608987</v>
      </c>
      <c r="I5" s="17">
        <f t="shared" si="2"/>
        <v>3431639.7345439103</v>
      </c>
    </row>
    <row r="6" spans="1:9" ht="15.75" customHeight="1" x14ac:dyDescent="0.25">
      <c r="A6" s="5">
        <f t="shared" si="3"/>
        <v>2025</v>
      </c>
      <c r="B6" s="49">
        <v>724284.2</v>
      </c>
      <c r="C6" s="50">
        <v>1050000</v>
      </c>
      <c r="D6" s="50">
        <v>1638000</v>
      </c>
      <c r="E6" s="50">
        <v>1070000</v>
      </c>
      <c r="F6" s="50">
        <v>656000</v>
      </c>
      <c r="G6" s="17">
        <f t="shared" si="0"/>
        <v>4414000</v>
      </c>
      <c r="H6" s="17">
        <f t="shared" si="1"/>
        <v>846294.12638691301</v>
      </c>
      <c r="I6" s="17">
        <f t="shared" si="2"/>
        <v>3567705.873613087</v>
      </c>
    </row>
    <row r="7" spans="1:9" ht="15.75" customHeight="1" x14ac:dyDescent="0.25">
      <c r="A7" s="5">
        <f t="shared" si="3"/>
        <v>2026</v>
      </c>
      <c r="B7" s="49">
        <v>734323.63639999996</v>
      </c>
      <c r="C7" s="50">
        <v>1078000</v>
      </c>
      <c r="D7" s="50">
        <v>1690000</v>
      </c>
      <c r="E7" s="50">
        <v>1112000</v>
      </c>
      <c r="F7" s="50">
        <v>683000</v>
      </c>
      <c r="G7" s="17">
        <f t="shared" si="0"/>
        <v>4563000</v>
      </c>
      <c r="H7" s="17">
        <f t="shared" si="1"/>
        <v>858024.76479867857</v>
      </c>
      <c r="I7" s="17">
        <f t="shared" si="2"/>
        <v>3704975.2352013215</v>
      </c>
    </row>
    <row r="8" spans="1:9" ht="15.75" customHeight="1" x14ac:dyDescent="0.25">
      <c r="A8" s="5">
        <f t="shared" si="3"/>
        <v>2027</v>
      </c>
      <c r="B8" s="49">
        <v>744079.55219999992</v>
      </c>
      <c r="C8" s="50">
        <v>1106000</v>
      </c>
      <c r="D8" s="50">
        <v>1743000</v>
      </c>
      <c r="E8" s="50">
        <v>1155000</v>
      </c>
      <c r="F8" s="50">
        <v>711000</v>
      </c>
      <c r="G8" s="17">
        <f t="shared" si="0"/>
        <v>4715000</v>
      </c>
      <c r="H8" s="17">
        <f t="shared" si="1"/>
        <v>869424.12190058036</v>
      </c>
      <c r="I8" s="17">
        <f t="shared" si="2"/>
        <v>3845575.8780994196</v>
      </c>
    </row>
    <row r="9" spans="1:9" ht="15.75" customHeight="1" x14ac:dyDescent="0.25">
      <c r="A9" s="5">
        <f t="shared" si="3"/>
        <v>2028</v>
      </c>
      <c r="B9" s="49">
        <v>753577.96559999988</v>
      </c>
      <c r="C9" s="50">
        <v>1135000</v>
      </c>
      <c r="D9" s="50">
        <v>1796000</v>
      </c>
      <c r="E9" s="50">
        <v>1200000</v>
      </c>
      <c r="F9" s="50">
        <v>740000</v>
      </c>
      <c r="G9" s="17">
        <f t="shared" si="0"/>
        <v>4871000</v>
      </c>
      <c r="H9" s="17">
        <f t="shared" si="1"/>
        <v>880522.59881118359</v>
      </c>
      <c r="I9" s="17">
        <f t="shared" si="2"/>
        <v>3990477.4011888164</v>
      </c>
    </row>
    <row r="10" spans="1:9" ht="15.75" customHeight="1" x14ac:dyDescent="0.25">
      <c r="A10" s="5">
        <f t="shared" si="3"/>
        <v>2029</v>
      </c>
      <c r="B10" s="49">
        <v>762806.31979999982</v>
      </c>
      <c r="C10" s="50">
        <v>1164000</v>
      </c>
      <c r="D10" s="50">
        <v>1851000</v>
      </c>
      <c r="E10" s="50">
        <v>1247000</v>
      </c>
      <c r="F10" s="50">
        <v>770000</v>
      </c>
      <c r="G10" s="17">
        <f t="shared" si="0"/>
        <v>5032000</v>
      </c>
      <c r="H10" s="17">
        <f t="shared" si="1"/>
        <v>891305.52346379647</v>
      </c>
      <c r="I10" s="17">
        <f t="shared" si="2"/>
        <v>4140694.4765362036</v>
      </c>
    </row>
    <row r="11" spans="1:9" ht="15.75" customHeight="1" x14ac:dyDescent="0.25">
      <c r="A11" s="5">
        <f t="shared" si="3"/>
        <v>2030</v>
      </c>
      <c r="B11" s="49">
        <v>771680.14000000013</v>
      </c>
      <c r="C11" s="50">
        <v>1193000</v>
      </c>
      <c r="D11" s="50">
        <v>1907000</v>
      </c>
      <c r="E11" s="50">
        <v>1294000</v>
      </c>
      <c r="F11" s="50">
        <v>802000</v>
      </c>
      <c r="G11" s="17">
        <f t="shared" si="0"/>
        <v>5196000</v>
      </c>
      <c r="H11" s="17">
        <f t="shared" si="1"/>
        <v>901674.19078233489</v>
      </c>
      <c r="I11" s="17">
        <f t="shared" si="2"/>
        <v>4294325.8092176653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1.8567665741406454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1.8567665741406454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1.7526740723533853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1.7526740723533853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1.5317562341737441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1.5317562341737441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1.4773012754917214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1.4773012754917214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2.2685500107968126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2.2685500107968126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2.0851883037538164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2.0851883037538164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0.575212600240953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0.49718832628439041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0.84815677540027035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0.803105685172257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0.84815677540027035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0.803105685172257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0.37440261090889687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0.30411616021908439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0.81189761315715103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0.75914360850950979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0.81189761315715103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0.75914360850950979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0.89753527172287784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0.86479917855063482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0.88507795413029111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0.84903135753753778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0.88507795413029111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0.84903135753753778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0.41844585035911103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0.30524785841085622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0.30524785841085622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0.55191396748175647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0.55191396748175647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0.55191396748175647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0.55191396748175647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0.57632247911875079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0.57632247911875079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0.57632247911875079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0.57632247911875079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0.52813927408498629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0.40598260206546988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0.40598260206546988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0.65706447187928674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0.65706447187928674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0.65706447187928674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0.65706447187928674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0.67907573812580257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0.67907573812580257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0.67907573812580257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0.67907573812580257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0.24726072826029691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0.16706815003993017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0.16706815003993017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0.35991985083349565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0.35991985083349565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0.35991985083349565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0.35991985083349565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0.38309685379395447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0.38309685379395447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0.38309685379395447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0.38309685379395447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0.39500534066579401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0.28504046327800353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0.28504046327800353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0.52778215016527619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0.52778215016527619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0.52778215016527619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0.52778215016527619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0.5524392063255259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0.5524392063255259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0.5524392063255259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0.5524392063255259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0.90047203816128973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0.84673327392401698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0.84673327392401698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0.93934860400703524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0.93934860400703524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0.93934860400703524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0.93934860400703524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0.94476460515898586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0.94476460515898586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0.94476460515898586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0.94476460515898586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0.76291516892421962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0.66272340651400852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0.66272340651400852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0.84635476684335853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0.84635476684335853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0.84635476684335853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0.84635476684335853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0.85882685113291457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0.85882685113291457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0.85882685113291457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0.85882685113291457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0.7400474991196393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0.73660709767200483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0.73928499385171198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0.74563251216082793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0.73259118841841864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0.72535040253394034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0.72582406091770613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0.73585809874437513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0.63500262283735631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0.63086543064540057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0.63408434578225115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0.64175197851260213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0.6260557541923536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0.61743666440817324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0.617998417678705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0.62996679130116062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0.85447437003787508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0.85224601856834814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0.85398128162503639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0.85807243328364313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0.84963332268116998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0.84489074676167264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0.84520224331748006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0.851759679314679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8.4964916245545887E-3</v>
      </c>
    </row>
    <row r="4" spans="1:8" ht="15.75" customHeight="1" x14ac:dyDescent="0.25">
      <c r="B4" s="19" t="s">
        <v>69</v>
      </c>
      <c r="C4" s="101">
        <v>0.15968066233112099</v>
      </c>
    </row>
    <row r="5" spans="1:8" ht="15.75" customHeight="1" x14ac:dyDescent="0.25">
      <c r="B5" s="19" t="s">
        <v>70</v>
      </c>
      <c r="C5" s="101">
        <v>8.5201673308562334E-2</v>
      </c>
    </row>
    <row r="6" spans="1:8" ht="15.75" customHeight="1" x14ac:dyDescent="0.25">
      <c r="B6" s="19" t="s">
        <v>71</v>
      </c>
      <c r="C6" s="101">
        <v>0.32609305707060771</v>
      </c>
    </row>
    <row r="7" spans="1:8" ht="15.75" customHeight="1" x14ac:dyDescent="0.25">
      <c r="B7" s="19" t="s">
        <v>72</v>
      </c>
      <c r="C7" s="101">
        <v>0.26205172201959531</v>
      </c>
    </row>
    <row r="8" spans="1:8" ht="15.75" customHeight="1" x14ac:dyDescent="0.25">
      <c r="B8" s="19" t="s">
        <v>73</v>
      </c>
      <c r="C8" s="101">
        <v>2.3085458956368429E-2</v>
      </c>
    </row>
    <row r="9" spans="1:8" ht="15.75" customHeight="1" x14ac:dyDescent="0.25">
      <c r="B9" s="19" t="s">
        <v>74</v>
      </c>
      <c r="C9" s="101">
        <v>5.8007326190551017E-2</v>
      </c>
    </row>
    <row r="10" spans="1:8" ht="15.75" customHeight="1" x14ac:dyDescent="0.25">
      <c r="B10" s="19" t="s">
        <v>75</v>
      </c>
      <c r="C10" s="101">
        <v>7.738360849863983E-2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0.17658060783188739</v>
      </c>
      <c r="D14" s="55">
        <v>0.17658060783188739</v>
      </c>
      <c r="E14" s="55">
        <v>0.17658060783188739</v>
      </c>
      <c r="F14" s="55">
        <v>0.17658060783188739</v>
      </c>
    </row>
    <row r="15" spans="1:8" ht="15.75" customHeight="1" x14ac:dyDescent="0.25">
      <c r="B15" s="19" t="s">
        <v>82</v>
      </c>
      <c r="C15" s="101">
        <v>0.30142991304493821</v>
      </c>
      <c r="D15" s="101">
        <v>0.30142991304493821</v>
      </c>
      <c r="E15" s="101">
        <v>0.30142991304493821</v>
      </c>
      <c r="F15" s="101">
        <v>0.30142991304493821</v>
      </c>
    </row>
    <row r="16" spans="1:8" ht="15.75" customHeight="1" x14ac:dyDescent="0.25">
      <c r="B16" s="19" t="s">
        <v>83</v>
      </c>
      <c r="C16" s="101">
        <v>5.1562794611021069E-2</v>
      </c>
      <c r="D16" s="101">
        <v>5.1562794611021069E-2</v>
      </c>
      <c r="E16" s="101">
        <v>5.1562794611021069E-2</v>
      </c>
      <c r="F16" s="101">
        <v>5.1562794611021069E-2</v>
      </c>
    </row>
    <row r="17" spans="1:8" ht="15.75" customHeight="1" x14ac:dyDescent="0.25">
      <c r="B17" s="19" t="s">
        <v>84</v>
      </c>
      <c r="C17" s="101">
        <v>9.2179497164415303E-4</v>
      </c>
      <c r="D17" s="101">
        <v>9.2179497164415303E-4</v>
      </c>
      <c r="E17" s="101">
        <v>9.2179497164415303E-4</v>
      </c>
      <c r="F17" s="101">
        <v>9.2179497164415303E-4</v>
      </c>
    </row>
    <row r="18" spans="1:8" ht="15.75" customHeight="1" x14ac:dyDescent="0.25">
      <c r="B18" s="19" t="s">
        <v>85</v>
      </c>
      <c r="C18" s="101">
        <v>0.1192356070666334</v>
      </c>
      <c r="D18" s="101">
        <v>0.1192356070666334</v>
      </c>
      <c r="E18" s="101">
        <v>0.1192356070666334</v>
      </c>
      <c r="F18" s="101">
        <v>0.1192356070666334</v>
      </c>
    </row>
    <row r="19" spans="1:8" ht="15.75" customHeight="1" x14ac:dyDescent="0.25">
      <c r="B19" s="19" t="s">
        <v>86</v>
      </c>
      <c r="C19" s="101">
        <v>1.302447248656444E-2</v>
      </c>
      <c r="D19" s="101">
        <v>1.302447248656444E-2</v>
      </c>
      <c r="E19" s="101">
        <v>1.302447248656444E-2</v>
      </c>
      <c r="F19" s="101">
        <v>1.302447248656444E-2</v>
      </c>
    </row>
    <row r="20" spans="1:8" ht="15.75" customHeight="1" x14ac:dyDescent="0.25">
      <c r="B20" s="19" t="s">
        <v>87</v>
      </c>
      <c r="C20" s="101">
        <v>7.7019918320148199E-3</v>
      </c>
      <c r="D20" s="101">
        <v>7.7019918320148199E-3</v>
      </c>
      <c r="E20" s="101">
        <v>7.7019918320148199E-3</v>
      </c>
      <c r="F20" s="101">
        <v>7.7019918320148199E-3</v>
      </c>
    </row>
    <row r="21" spans="1:8" ht="15.75" customHeight="1" x14ac:dyDescent="0.25">
      <c r="B21" s="19" t="s">
        <v>88</v>
      </c>
      <c r="C21" s="101">
        <v>7.9574222302697686E-2</v>
      </c>
      <c r="D21" s="101">
        <v>7.9574222302697686E-2</v>
      </c>
      <c r="E21" s="101">
        <v>7.9574222302697686E-2</v>
      </c>
      <c r="F21" s="101">
        <v>7.9574222302697686E-2</v>
      </c>
    </row>
    <row r="22" spans="1:8" ht="15.75" customHeight="1" x14ac:dyDescent="0.25">
      <c r="B22" s="19" t="s">
        <v>89</v>
      </c>
      <c r="C22" s="101">
        <v>0.24996859585259881</v>
      </c>
      <c r="D22" s="101">
        <v>0.24996859585259881</v>
      </c>
      <c r="E22" s="101">
        <v>0.24996859585259881</v>
      </c>
      <c r="F22" s="101">
        <v>0.24996859585259881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8.8804052000000008E-2</v>
      </c>
    </row>
    <row r="27" spans="1:8" ht="15.75" customHeight="1" x14ac:dyDescent="0.25">
      <c r="B27" s="19" t="s">
        <v>92</v>
      </c>
      <c r="C27" s="101">
        <v>8.6505729999999999E-3</v>
      </c>
    </row>
    <row r="28" spans="1:8" ht="15.75" customHeight="1" x14ac:dyDescent="0.25">
      <c r="B28" s="19" t="s">
        <v>93</v>
      </c>
      <c r="C28" s="101">
        <v>0.15426393499999999</v>
      </c>
    </row>
    <row r="29" spans="1:8" ht="15.75" customHeight="1" x14ac:dyDescent="0.25">
      <c r="B29" s="19" t="s">
        <v>94</v>
      </c>
      <c r="C29" s="101">
        <v>0.16852035100000001</v>
      </c>
    </row>
    <row r="30" spans="1:8" ht="15.75" customHeight="1" x14ac:dyDescent="0.25">
      <c r="B30" s="19" t="s">
        <v>95</v>
      </c>
      <c r="C30" s="101">
        <v>0.106889969</v>
      </c>
    </row>
    <row r="31" spans="1:8" ht="15.75" customHeight="1" x14ac:dyDescent="0.25">
      <c r="B31" s="19" t="s">
        <v>96</v>
      </c>
      <c r="C31" s="101">
        <v>0.10946104600000001</v>
      </c>
    </row>
    <row r="32" spans="1:8" ht="15.75" customHeight="1" x14ac:dyDescent="0.25">
      <c r="B32" s="19" t="s">
        <v>97</v>
      </c>
      <c r="C32" s="101">
        <v>1.8636323E-2</v>
      </c>
    </row>
    <row r="33" spans="2:3" ht="15.75" customHeight="1" x14ac:dyDescent="0.25">
      <c r="B33" s="19" t="s">
        <v>98</v>
      </c>
      <c r="C33" s="101">
        <v>8.3221009999999998E-2</v>
      </c>
    </row>
    <row r="34" spans="2:3" ht="15.75" customHeight="1" x14ac:dyDescent="0.25">
      <c r="B34" s="19" t="s">
        <v>99</v>
      </c>
      <c r="C34" s="101">
        <v>0.26155274000000001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0.57527706826530611</v>
      </c>
      <c r="D2" s="52">
        <f>IFERROR(1-_xlfn.NORM.DIST(_xlfn.NORM.INV(SUM(D4:D5), 0, 1) + 1, 0, 1, TRUE), "")</f>
        <v>0.57527706826530611</v>
      </c>
      <c r="E2" s="52">
        <f>IFERROR(1-_xlfn.NORM.DIST(_xlfn.NORM.INV(SUM(E4:E5), 0, 1) + 1, 0, 1, TRUE), "")</f>
        <v>0.38657969069174447</v>
      </c>
      <c r="F2" s="52">
        <f>IFERROR(1-_xlfn.NORM.DIST(_xlfn.NORM.INV(SUM(F4:F5), 0, 1) + 1, 0, 1, TRUE), "")</f>
        <v>0.19527089895185379</v>
      </c>
      <c r="G2" s="52">
        <f>IFERROR(1-_xlfn.NORM.DIST(_xlfn.NORM.INV(SUM(G4:G5), 0, 1) + 1, 0, 1, TRUE), "")</f>
        <v>0.21072497275828894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0.3076654417346939</v>
      </c>
      <c r="D3" s="52">
        <f>IFERROR(_xlfn.NORM.DIST(_xlfn.NORM.INV(SUM(D4:D5), 0, 1) + 1, 0, 1, TRUE) - SUM(D4:D5), "")</f>
        <v>0.3076654417346939</v>
      </c>
      <c r="E3" s="52">
        <f>IFERROR(_xlfn.NORM.DIST(_xlfn.NORM.INV(SUM(E4:E5), 0, 1) + 1, 0, 1, TRUE) - SUM(E4:E5), "")</f>
        <v>0.37511212930825555</v>
      </c>
      <c r="F3" s="52">
        <f>IFERROR(_xlfn.NORM.DIST(_xlfn.NORM.INV(SUM(F4:F5), 0, 1) + 1, 0, 1, TRUE) - SUM(F4:F5), "")</f>
        <v>0.36093821104814616</v>
      </c>
      <c r="G3" s="52">
        <f>IFERROR(_xlfn.NORM.DIST(_xlfn.NORM.INV(SUM(G4:G5), 0, 1) + 1, 0, 1, TRUE) - SUM(G4:G5), "")</f>
        <v>0.36700583724171104</v>
      </c>
    </row>
    <row r="4" spans="1:15" ht="15.75" customHeight="1" x14ac:dyDescent="0.25">
      <c r="B4" s="5" t="s">
        <v>104</v>
      </c>
      <c r="C4" s="45">
        <v>6.8478622000000003E-2</v>
      </c>
      <c r="D4" s="53">
        <v>6.8478622000000003E-2</v>
      </c>
      <c r="E4" s="53">
        <v>0.13440058999999999</v>
      </c>
      <c r="F4" s="53">
        <v>0.21662210000000001</v>
      </c>
      <c r="G4" s="53">
        <v>0.21005598</v>
      </c>
    </row>
    <row r="5" spans="1:15" ht="15.75" customHeight="1" x14ac:dyDescent="0.25">
      <c r="B5" s="5" t="s">
        <v>105</v>
      </c>
      <c r="C5" s="45">
        <v>4.8578867999999997E-2</v>
      </c>
      <c r="D5" s="53">
        <v>4.8578867999999997E-2</v>
      </c>
      <c r="E5" s="53">
        <v>0.10390758999999999</v>
      </c>
      <c r="F5" s="53">
        <v>0.22716879000000001</v>
      </c>
      <c r="G5" s="53">
        <v>0.21221321000000001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0.50361629412345221</v>
      </c>
      <c r="D8" s="52">
        <f>IFERROR(1-_xlfn.NORM.DIST(_xlfn.NORM.INV(SUM(D10:D11), 0, 1) + 1, 0, 1, TRUE), "")</f>
        <v>0.50361629412345221</v>
      </c>
      <c r="E8" s="52">
        <f>IFERROR(1-_xlfn.NORM.DIST(_xlfn.NORM.INV(SUM(E10:E11), 0, 1) + 1, 0, 1, TRUE), "")</f>
        <v>0.42929328533369338</v>
      </c>
      <c r="F8" s="52">
        <f>IFERROR(1-_xlfn.NORM.DIST(_xlfn.NORM.INV(SUM(F10:F11), 0, 1) + 1, 0, 1, TRUE), "")</f>
        <v>0.45047075232493028</v>
      </c>
      <c r="G8" s="52">
        <f>IFERROR(1-_xlfn.NORM.DIST(_xlfn.NORM.INV(SUM(G10:G11), 0, 1) + 1, 0, 1, TRUE), "")</f>
        <v>0.58276676276921258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0.33991193387654778</v>
      </c>
      <c r="D9" s="52">
        <f>IFERROR(_xlfn.NORM.DIST(_xlfn.NORM.INV(SUM(D10:D11), 0, 1) + 1, 0, 1, TRUE) - SUM(D10:D11), "")</f>
        <v>0.33991193387654778</v>
      </c>
      <c r="E9" s="52">
        <f>IFERROR(_xlfn.NORM.DIST(_xlfn.NORM.INV(SUM(E10:E11), 0, 1) + 1, 0, 1, TRUE) - SUM(E10:E11), "")</f>
        <v>0.36511883566630665</v>
      </c>
      <c r="F9" s="52">
        <f>IFERROR(_xlfn.NORM.DIST(_xlfn.NORM.INV(SUM(F10:F11), 0, 1) + 1, 0, 1, TRUE) - SUM(F10:F11), "")</f>
        <v>0.35888588467506971</v>
      </c>
      <c r="G9" s="52">
        <f>IFERROR(_xlfn.NORM.DIST(_xlfn.NORM.INV(SUM(G10:G11), 0, 1) + 1, 0, 1, TRUE) - SUM(G10:G11), "")</f>
        <v>0.30389732723078744</v>
      </c>
    </row>
    <row r="10" spans="1:15" ht="15.75" customHeight="1" x14ac:dyDescent="0.25">
      <c r="B10" s="5" t="s">
        <v>109</v>
      </c>
      <c r="C10" s="45">
        <v>9.5934458E-2</v>
      </c>
      <c r="D10" s="53">
        <v>9.5934458E-2</v>
      </c>
      <c r="E10" s="53">
        <v>0.12846901999999999</v>
      </c>
      <c r="F10" s="53">
        <v>0.12639328999999999</v>
      </c>
      <c r="G10" s="53">
        <v>8.0671519999999997E-2</v>
      </c>
    </row>
    <row r="11" spans="1:15" ht="15.75" customHeight="1" x14ac:dyDescent="0.25">
      <c r="B11" s="5" t="s">
        <v>110</v>
      </c>
      <c r="C11" s="45">
        <v>6.0537314000000002E-2</v>
      </c>
      <c r="D11" s="53">
        <v>6.0537314000000002E-2</v>
      </c>
      <c r="E11" s="53">
        <v>7.7118858999999998E-2</v>
      </c>
      <c r="F11" s="53">
        <v>6.4250073000000005E-2</v>
      </c>
      <c r="G11" s="53">
        <v>3.2664390000000001E-2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0.73521598700000002</v>
      </c>
      <c r="D14" s="54">
        <v>0.72018264867199999</v>
      </c>
      <c r="E14" s="54">
        <v>0.72018264867199999</v>
      </c>
      <c r="F14" s="54">
        <v>0.82913690597400003</v>
      </c>
      <c r="G14" s="54">
        <v>0.82913690597400003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0.47099999999999992</v>
      </c>
      <c r="M14" s="55">
        <v>0.47099999999999992</v>
      </c>
      <c r="N14" s="55">
        <v>0.47099999999999992</v>
      </c>
      <c r="O14" s="55">
        <v>0.47099999999999992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0.31991526763929701</v>
      </c>
      <c r="D15" s="52">
        <f t="shared" si="0"/>
        <v>0.313373796099296</v>
      </c>
      <c r="E15" s="52">
        <f t="shared" si="0"/>
        <v>0.313373796099296</v>
      </c>
      <c r="F15" s="52">
        <f t="shared" si="0"/>
        <v>0.3607831710333726</v>
      </c>
      <c r="G15" s="52">
        <f t="shared" si="0"/>
        <v>0.3607831710333726</v>
      </c>
      <c r="H15" s="52">
        <f t="shared" si="0"/>
        <v>0.22670325099999999</v>
      </c>
      <c r="I15" s="52">
        <f t="shared" si="0"/>
        <v>0.22670325099999999</v>
      </c>
      <c r="J15" s="52">
        <f t="shared" si="0"/>
        <v>0.22670325099999999</v>
      </c>
      <c r="K15" s="52">
        <f t="shared" si="0"/>
        <v>0.22670325099999999</v>
      </c>
      <c r="L15" s="52">
        <f t="shared" si="0"/>
        <v>0.20494670099999995</v>
      </c>
      <c r="M15" s="52">
        <f t="shared" si="0"/>
        <v>0.20494670099999995</v>
      </c>
      <c r="N15" s="52">
        <f t="shared" si="0"/>
        <v>0.20494670099999995</v>
      </c>
      <c r="O15" s="52">
        <f t="shared" si="0"/>
        <v>0.20494670099999995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0.22203828810000001</v>
      </c>
      <c r="D2" s="53">
        <v>0.16409362999999999</v>
      </c>
      <c r="E2" s="53"/>
      <c r="F2" s="53"/>
      <c r="G2" s="53"/>
    </row>
    <row r="3" spans="1:7" x14ac:dyDescent="0.25">
      <c r="B3" s="3" t="s">
        <v>120</v>
      </c>
      <c r="C3" s="53">
        <v>0.51790111999999999</v>
      </c>
      <c r="D3" s="53">
        <v>0.40324939999999998</v>
      </c>
      <c r="E3" s="53"/>
      <c r="F3" s="53"/>
      <c r="G3" s="53"/>
    </row>
    <row r="4" spans="1:7" x14ac:dyDescent="0.25">
      <c r="B4" s="3" t="s">
        <v>121</v>
      </c>
      <c r="C4" s="53">
        <v>0.24761812</v>
      </c>
      <c r="D4" s="53">
        <v>0.42011062999999998</v>
      </c>
      <c r="E4" s="53">
        <v>0.95616996288299605</v>
      </c>
      <c r="F4" s="53">
        <v>0.78799217939376798</v>
      </c>
      <c r="G4" s="53"/>
    </row>
    <row r="5" spans="1:7" x14ac:dyDescent="0.25">
      <c r="B5" s="3" t="s">
        <v>122</v>
      </c>
      <c r="C5" s="52">
        <v>1.244243622E-2</v>
      </c>
      <c r="D5" s="52">
        <v>1.254635E-2</v>
      </c>
      <c r="E5" s="52">
        <f>1-SUM(E2:E4)</f>
        <v>4.383003711700395E-2</v>
      </c>
      <c r="F5" s="52">
        <f>1-SUM(F2:F4)</f>
        <v>0.21200782060623202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2024-03-18T00:20:30Z</dcterms:modified>
</cp:coreProperties>
</file>