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8850D87D-9EBA-4567-BA04-2E2B43153204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H38" i="2"/>
  <c r="G38" i="2"/>
  <c r="A38" i="2"/>
  <c r="A29" i="2"/>
  <c r="A22" i="2"/>
  <c r="A21" i="2"/>
  <c r="A14" i="2"/>
  <c r="A13" i="2"/>
  <c r="I11" i="2"/>
  <c r="H11" i="2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9" i="2" s="1"/>
  <c r="C33" i="1"/>
  <c r="C20" i="1"/>
  <c r="A30" i="2" l="1"/>
  <c r="A40" i="2"/>
  <c r="I8" i="2"/>
  <c r="A37" i="2"/>
  <c r="I40" i="2"/>
  <c r="I38" i="2"/>
  <c r="A19" i="2"/>
  <c r="A27" i="2"/>
  <c r="A35" i="2"/>
  <c r="A12" i="2"/>
  <c r="A20" i="2"/>
  <c r="A28" i="2"/>
  <c r="A36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<sst xmlns="http://schemas.openxmlformats.org/spreadsheetml/2006/main" count="2092" uniqueCount="341">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</sst>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2139606.4375</v>
      </c>
    </row>
    <row r="8" spans="1:3" ht="15" customHeight="1" x14ac:dyDescent="0.25">
      <c r="B8" s="5" t="s">
        <v>44</v>
      </c>
      <c r="C8" s="44">
        <v>0.495</v>
      </c>
    </row>
    <row r="9" spans="1:3" ht="15" customHeight="1" x14ac:dyDescent="0.25">
      <c r="B9" s="5" t="s">
        <v>43</v>
      </c>
      <c r="C9" s="45">
        <v>1</v>
      </c>
    </row>
    <row r="10" spans="1:3" ht="15" customHeight="1" x14ac:dyDescent="0.25">
      <c r="B10" s="5" t="s">
        <v>56</v>
      </c>
      <c r="C10" s="45">
        <v>0.39810878753662099</v>
      </c>
    </row>
    <row r="11" spans="1:3" ht="15" customHeight="1" x14ac:dyDescent="0.25">
      <c r="B11" s="5" t="s">
        <v>49</v>
      </c>
      <c r="C11" s="45">
        <v>0.58700000000000008</v>
      </c>
    </row>
    <row r="12" spans="1:3" ht="15" customHeight="1" x14ac:dyDescent="0.25">
      <c r="B12" s="5" t="s">
        <v>41</v>
      </c>
      <c r="C12" s="45">
        <v>0.23300000000000001</v>
      </c>
    </row>
    <row r="13" spans="1:3" ht="15" customHeight="1" x14ac:dyDescent="0.25">
      <c r="B13" s="5" t="s">
        <v>62</v>
      </c>
      <c r="C13" s="45">
        <v>0.755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8.9200000000000002E-2</v>
      </c>
    </row>
    <row r="24" spans="1:3" ht="15" customHeight="1" x14ac:dyDescent="0.25">
      <c r="B24" s="15" t="s">
        <v>46</v>
      </c>
      <c r="C24" s="45">
        <v>0.50560000000000005</v>
      </c>
    </row>
    <row r="25" spans="1:3" ht="15" customHeight="1" x14ac:dyDescent="0.25">
      <c r="B25" s="15" t="s">
        <v>47</v>
      </c>
      <c r="C25" s="45">
        <v>0.33439999999999998</v>
      </c>
    </row>
    <row r="26" spans="1:3" ht="15" customHeight="1" x14ac:dyDescent="0.25">
      <c r="B26" s="15" t="s">
        <v>48</v>
      </c>
      <c r="C26" s="45">
        <v>7.0800000000000002E-2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0.209468163047421</v>
      </c>
    </row>
    <row r="30" spans="1:3" ht="14.25" customHeight="1" x14ac:dyDescent="0.25">
      <c r="B30" s="25" t="s">
        <v>63</v>
      </c>
      <c r="C30" s="99">
        <v>4.0943839475345287E-2</v>
      </c>
    </row>
    <row r="31" spans="1:3" ht="14.25" customHeight="1" x14ac:dyDescent="0.25">
      <c r="B31" s="25" t="s">
        <v>10</v>
      </c>
      <c r="C31" s="99">
        <v>8.3793586333178793E-2</v>
      </c>
    </row>
    <row r="32" spans="1:3" ht="14.25" customHeight="1" x14ac:dyDescent="0.25">
      <c r="B32" s="25" t="s">
        <v>11</v>
      </c>
      <c r="C32" s="99">
        <v>0.66579441114405502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30.558914111083901</v>
      </c>
    </row>
    <row r="38" spans="1:5" ht="15" customHeight="1" x14ac:dyDescent="0.25">
      <c r="B38" s="11" t="s">
        <v>35</v>
      </c>
      <c r="C38" s="43">
        <v>59.001273580197001</v>
      </c>
      <c r="D38" s="12"/>
      <c r="E38" s="13"/>
    </row>
    <row r="39" spans="1:5" ht="15" customHeight="1" x14ac:dyDescent="0.25">
      <c r="B39" s="11" t="s">
        <v>61</v>
      </c>
      <c r="C39" s="43">
        <v>90.286429138550403</v>
      </c>
      <c r="D39" s="12"/>
      <c r="E39" s="12"/>
    </row>
    <row r="40" spans="1:5" ht="15" customHeight="1" x14ac:dyDescent="0.25">
      <c r="B40" s="11" t="s">
        <v>36</v>
      </c>
      <c r="C40" s="100">
        <v>3.97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20.344268599999999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2.3552999999999998E-3</v>
      </c>
      <c r="D45" s="12"/>
    </row>
    <row r="46" spans="1:5" ht="15.75" customHeight="1" x14ac:dyDescent="0.25">
      <c r="B46" s="11" t="s">
        <v>51</v>
      </c>
      <c r="C46" s="45">
        <v>7.04317E-2</v>
      </c>
      <c r="D46" s="12"/>
    </row>
    <row r="47" spans="1:5" ht="15.75" customHeight="1" x14ac:dyDescent="0.25">
      <c r="B47" s="11" t="s">
        <v>59</v>
      </c>
      <c r="C47" s="45">
        <v>0.1448969</v>
      </c>
      <c r="D47" s="12"/>
      <c r="E47" s="13"/>
    </row>
    <row r="48" spans="1:5" ht="15" customHeight="1" x14ac:dyDescent="0.25">
      <c r="B48" s="11" t="s">
        <v>58</v>
      </c>
      <c r="C48" s="46">
        <v>0.78231610000000007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0.41818299999999992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0.16890917</v>
      </c>
    </row>
    <row r="63" spans="1:4" ht="15.75" customHeight="1" x14ac:dyDescent="0.3">
      <c r="A63" s="4"/>
    </row>
  </sheetData>
  <sheetProtection algorithmName="SHA-512" hashValue="8JR92Ti5YZZG+DpYoHFxh8ERAsKfC7LskFt+PAMbvpGgiZzPYmDQm+JZBARKMIQDXoGeEeEP3lF1XRuepfTv3w==" saltValue="DyhVcPUJ4cMdcrflIYsb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0.18836095038889</v>
      </c>
      <c r="C2" s="98">
        <v>0.95</v>
      </c>
      <c r="D2" s="56">
        <v>36.632258166992372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42.492624238472807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78.944041068564843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0.26214644174959462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13.5103361384934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13.5103361384934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13.5103361384934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13.5103361384934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13.5103361384934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13.5103361384934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0.36878775396201902</v>
      </c>
      <c r="C16" s="98">
        <v>0.95</v>
      </c>
      <c r="D16" s="56">
        <v>0.24957385245606781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0.81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1.920909267166234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1.920909267166234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0.31415670000000001</v>
      </c>
      <c r="C21" s="98">
        <v>0.95</v>
      </c>
      <c r="D21" s="56">
        <v>2.660933893201082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23.038760198171971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1E-3</v>
      </c>
      <c r="C23" s="98">
        <v>0.95</v>
      </c>
      <c r="D23" s="56">
        <v>4.4426820703529186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0.74362438234855699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0.224672156760199</v>
      </c>
      <c r="C27" s="98">
        <v>0.95</v>
      </c>
      <c r="D27" s="56">
        <v>19.51310336956082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0.2215608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64.812241154722187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7.9000000000000008E-3</v>
      </c>
      <c r="C31" s="98">
        <v>0.95</v>
      </c>
      <c r="D31" s="56">
        <v>0.72392879504544738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0.35273559999999998</v>
      </c>
      <c r="C32" s="98">
        <v>0.95</v>
      </c>
      <c r="D32" s="56">
        <v>0.48179068639555001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0.164529205701784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0.16989360000000001</v>
      </c>
      <c r="C38" s="98">
        <v>0.95</v>
      </c>
      <c r="D38" s="56">
        <v>2.654961354727436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0.2588009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qi/HuaQtfYKMSAv2vw3Sud9CEoozrLTafsZxJT50qWj6GHL/8j0NXD7PiMRGL4VCDT/W+Uy+5LobLJ6m+MnasQ==" saltValue="AgwJfgWXF44sxVy9cPpj6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1H4QSWf/ZRND7wohstbyt4ahOTTn+Ypf+XnJchkKWCRlqdJNkJMr99rb48GNjKrDhn+DqIZzoOLDYEQKQd5vkg==" saltValue="D6X/lqxPf+UTS8IxyqM+A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a5C1YdHV43uJ2J8PX8E2RWn7/FzSQSgxrAx9VHuvdLZ/l6WbGusE/2guIuEdtq8fziDXYyE0QPqcVOdCismEFw==" saltValue="H0TCLbN+IJxLKkvkWlCyR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0.12469906280000001</v>
      </c>
      <c r="C3" s="21">
        <f>frac_mam_1_5months * 2.6</f>
        <v>0.12469906280000001</v>
      </c>
      <c r="D3" s="21">
        <f>frac_mam_6_11months * 2.6</f>
        <v>0.19031066860000001</v>
      </c>
      <c r="E3" s="21">
        <f>frac_mam_12_23months * 2.6</f>
        <v>0.14130527580000002</v>
      </c>
      <c r="F3" s="21">
        <f>frac_mam_24_59months * 2.6</f>
        <v>6.4660231999999998E-2</v>
      </c>
    </row>
    <row r="4" spans="1:6" ht="15.75" customHeight="1" x14ac:dyDescent="0.25">
      <c r="A4" s="3" t="s">
        <v>207</v>
      </c>
      <c r="B4" s="21">
        <f>frac_sam_1month * 2.6</f>
        <v>4.6477126800000004E-2</v>
      </c>
      <c r="C4" s="21">
        <f>frac_sam_1_5months * 2.6</f>
        <v>4.6477126800000004E-2</v>
      </c>
      <c r="D4" s="21">
        <f>frac_sam_6_11months * 2.6</f>
        <v>5.2199232800000002E-2</v>
      </c>
      <c r="E4" s="21">
        <f>frac_sam_12_23months * 2.6</f>
        <v>4.6420766600000003E-2</v>
      </c>
      <c r="F4" s="21">
        <f>frac_sam_24_59months * 2.6</f>
        <v>1.238923036E-2</v>
      </c>
    </row>
  </sheetData>
  <sheetProtection algorithmName="SHA-512" hashValue="yyCl3rVdt3PtoWBeXmqYXPOkbRrM9YEgDML+OmSyEgN3dltHwzklPCn+XziZIn00LbC9LdTAUsLYGIF+2H+tHw==" saltValue="xOD/YvkBVaIQXL2B9CIjR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0.495</v>
      </c>
      <c r="E2" s="60">
        <f>food_insecure</f>
        <v>0.495</v>
      </c>
      <c r="F2" s="60">
        <f>food_insecure</f>
        <v>0.495</v>
      </c>
      <c r="G2" s="60">
        <f>food_insecure</f>
        <v>0.495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0.495</v>
      </c>
      <c r="F5" s="60">
        <f>food_insecure</f>
        <v>0.495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0.495</v>
      </c>
      <c r="F8" s="60">
        <f>food_insecure</f>
        <v>0.495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0.495</v>
      </c>
      <c r="F9" s="60">
        <f>food_insecure</f>
        <v>0.495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0.23300000000000001</v>
      </c>
      <c r="E10" s="60">
        <f>IF(ISBLANK(comm_deliv), frac_children_health_facility,1)</f>
        <v>0.23300000000000001</v>
      </c>
      <c r="F10" s="60">
        <f>IF(ISBLANK(comm_deliv), frac_children_health_facility,1)</f>
        <v>0.23300000000000001</v>
      </c>
      <c r="G10" s="60">
        <f>IF(ISBLANK(comm_deliv), frac_children_health_facility,1)</f>
        <v>0.23300000000000001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0.495</v>
      </c>
      <c r="I15" s="60">
        <f>food_insecure</f>
        <v>0.495</v>
      </c>
      <c r="J15" s="60">
        <f>food_insecure</f>
        <v>0.495</v>
      </c>
      <c r="K15" s="60">
        <f>food_insecure</f>
        <v>0.495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0.58700000000000008</v>
      </c>
      <c r="I18" s="60">
        <f>frac_PW_health_facility</f>
        <v>0.58700000000000008</v>
      </c>
      <c r="J18" s="60">
        <f>frac_PW_health_facility</f>
        <v>0.58700000000000008</v>
      </c>
      <c r="K18" s="60">
        <f>frac_PW_health_facility</f>
        <v>0.58700000000000008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0.755</v>
      </c>
      <c r="M24" s="60">
        <f>famplan_unmet_need</f>
        <v>0.755</v>
      </c>
      <c r="N24" s="60">
        <f>famplan_unmet_need</f>
        <v>0.755</v>
      </c>
      <c r="O24" s="60">
        <f>famplan_unmet_need</f>
        <v>0.755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0.35749328564262395</v>
      </c>
      <c r="M25" s="60">
        <f>(1-food_insecure)*(0.49)+food_insecure*(0.7)</f>
        <v>0.59394999999999998</v>
      </c>
      <c r="N25" s="60">
        <f>(1-food_insecure)*(0.49)+food_insecure*(0.7)</f>
        <v>0.59394999999999998</v>
      </c>
      <c r="O25" s="60">
        <f>(1-food_insecure)*(0.49)+food_insecure*(0.7)</f>
        <v>0.59394999999999998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0.15321140813255313</v>
      </c>
      <c r="M26" s="60">
        <f>(1-food_insecure)*(0.21)+food_insecure*(0.3)</f>
        <v>0.25455</v>
      </c>
      <c r="N26" s="60">
        <f>(1-food_insecure)*(0.21)+food_insecure*(0.3)</f>
        <v>0.25455</v>
      </c>
      <c r="O26" s="60">
        <f>(1-food_insecure)*(0.21)+food_insecure*(0.3)</f>
        <v>0.25455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9.118651868820192E-2</v>
      </c>
      <c r="M27" s="60">
        <f>(1-food_insecure)*(0.3)</f>
        <v>0.1515</v>
      </c>
      <c r="N27" s="60">
        <f>(1-food_insecure)*(0.3)</f>
        <v>0.1515</v>
      </c>
      <c r="O27" s="60">
        <f>(1-food_insecure)*(0.3)</f>
        <v>0.1515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0.39810878753662099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GnIUUsT+5Rzek5+Z+DkibB5FC5Ost0mqufUM8hwkBWJvUueOx1ZYVL++EEdYTJvBw7tNfL/5N8NF5y48g6Xoow==" saltValue="Pd5fSjcammCszYVXVpPGx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h08+a0EUtB8QZRGXtunN/taJEY5YZH0+V2JZBRQ1MK0cWJgz5e5yiiwEzCwC/0H/R14A2wSSz9beNgAZhK5wbA==" saltValue="0qVXU6Qy1XCFP9b0VEEb/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wYjfbrls0IJkb+jO4sB9J4kLKNjn7gQC83AApnPDSm8TyV9aWLAmgxxH8QhEf86sZ6+mevh4kk2m41H/hFqasA==" saltValue="38bzOtovpRZrhATZC+RjS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AQx3Bfa/4B3YdWrN5TV5N+yt+CPWf/Mc1MboBxguZYZhtoKNMSKLUJXVOp5KB2sgL2S0tswo1LfO8SkqqA0deg==" saltValue="pJtlbuDXVz5ZLqBFoRFar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hJl4QXYyTpVu7K/JMT2mkRzYYpTY4PKqPZWrGnrW6nMgypXB4CSlUYihCxIMzA3Flgo1f+XBwZoWdVE+aOW7qg==" saltValue="XgaRGvYnx0VG3UuKPy/PL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SbEseiECJe82oXxYvnGUDc9az7uJlrdrQKPECD0Mz2L5IM0SFZRgS1XRHj/uTBPTQ3yA/lSKqx/qHO+r4fPYpA==" saltValue="mTb68ckKsgbZX/vuZ8G32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436999.98</v>
      </c>
      <c r="C2" s="49">
        <v>654000</v>
      </c>
      <c r="D2" s="49">
        <v>1052000</v>
      </c>
      <c r="E2" s="49">
        <v>745000</v>
      </c>
      <c r="F2" s="49">
        <v>516000</v>
      </c>
      <c r="G2" s="17">
        <f t="shared" ref="G2:G11" si="0">C2+D2+E2+F2</f>
        <v>2967000</v>
      </c>
      <c r="H2" s="17">
        <f t="shared" ref="H2:H11" si="1">(B2 + stillbirth*B2/(1000-stillbirth))/(1-abortion)</f>
        <v>506903.4666432988</v>
      </c>
      <c r="I2" s="17">
        <f t="shared" ref="I2:I11" si="2">G2-H2</f>
        <v>2460096.533356701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444095.25160000002</v>
      </c>
      <c r="C3" s="50">
        <v>672000</v>
      </c>
      <c r="D3" s="50">
        <v>1082000</v>
      </c>
      <c r="E3" s="50">
        <v>770000</v>
      </c>
      <c r="F3" s="50">
        <v>532000</v>
      </c>
      <c r="G3" s="17">
        <f t="shared" si="0"/>
        <v>3056000</v>
      </c>
      <c r="H3" s="17">
        <f t="shared" si="1"/>
        <v>515133.71363510814</v>
      </c>
      <c r="I3" s="17">
        <f t="shared" si="2"/>
        <v>2540866.286364892</v>
      </c>
    </row>
    <row r="4" spans="1:9" ht="15.75" customHeight="1" x14ac:dyDescent="0.25">
      <c r="A4" s="5">
        <f t="shared" si="3"/>
        <v>2023</v>
      </c>
      <c r="B4" s="49">
        <v>451125.67680000002</v>
      </c>
      <c r="C4" s="50">
        <v>690000</v>
      </c>
      <c r="D4" s="50">
        <v>1112000</v>
      </c>
      <c r="E4" s="50">
        <v>795000</v>
      </c>
      <c r="F4" s="50">
        <v>550000</v>
      </c>
      <c r="G4" s="17">
        <f t="shared" si="0"/>
        <v>3147000</v>
      </c>
      <c r="H4" s="17">
        <f t="shared" si="1"/>
        <v>523288.7412528586</v>
      </c>
      <c r="I4" s="17">
        <f t="shared" si="2"/>
        <v>2623711.2587471413</v>
      </c>
    </row>
    <row r="5" spans="1:9" ht="15.75" customHeight="1" x14ac:dyDescent="0.25">
      <c r="A5" s="5">
        <f t="shared" si="3"/>
        <v>2024</v>
      </c>
      <c r="B5" s="49">
        <v>458085.90659999999</v>
      </c>
      <c r="C5" s="50">
        <v>709000</v>
      </c>
      <c r="D5" s="50">
        <v>1142000</v>
      </c>
      <c r="E5" s="50">
        <v>821000</v>
      </c>
      <c r="F5" s="50">
        <v>569000</v>
      </c>
      <c r="G5" s="17">
        <f t="shared" si="0"/>
        <v>3241000</v>
      </c>
      <c r="H5" s="17">
        <f t="shared" si="1"/>
        <v>531362.34485863906</v>
      </c>
      <c r="I5" s="17">
        <f t="shared" si="2"/>
        <v>2709637.6551413611</v>
      </c>
    </row>
    <row r="6" spans="1:9" ht="15.75" customHeight="1" x14ac:dyDescent="0.25">
      <c r="A6" s="5">
        <f t="shared" si="3"/>
        <v>2025</v>
      </c>
      <c r="B6" s="49">
        <v>465004.266</v>
      </c>
      <c r="C6" s="50">
        <v>727000</v>
      </c>
      <c r="D6" s="50">
        <v>1174000</v>
      </c>
      <c r="E6" s="50">
        <v>849000</v>
      </c>
      <c r="F6" s="50">
        <v>587000</v>
      </c>
      <c r="G6" s="17">
        <f t="shared" si="0"/>
        <v>3337000</v>
      </c>
      <c r="H6" s="17">
        <f t="shared" si="1"/>
        <v>539387.38038231176</v>
      </c>
      <c r="I6" s="17">
        <f t="shared" si="2"/>
        <v>2797612.6196176885</v>
      </c>
    </row>
    <row r="7" spans="1:9" ht="15.75" customHeight="1" x14ac:dyDescent="0.25">
      <c r="A7" s="5">
        <f t="shared" si="3"/>
        <v>2026</v>
      </c>
      <c r="B7" s="49">
        <v>472083.9486</v>
      </c>
      <c r="C7" s="50">
        <v>745000</v>
      </c>
      <c r="D7" s="50">
        <v>1206000</v>
      </c>
      <c r="E7" s="50">
        <v>876000</v>
      </c>
      <c r="F7" s="50">
        <v>606000</v>
      </c>
      <c r="G7" s="17">
        <f t="shared" si="0"/>
        <v>3433000</v>
      </c>
      <c r="H7" s="17">
        <f t="shared" si="1"/>
        <v>547599.5447230842</v>
      </c>
      <c r="I7" s="17">
        <f t="shared" si="2"/>
        <v>2885400.4552769158</v>
      </c>
    </row>
    <row r="8" spans="1:9" ht="15.75" customHeight="1" x14ac:dyDescent="0.25">
      <c r="A8" s="5">
        <f t="shared" si="3"/>
        <v>2027</v>
      </c>
      <c r="B8" s="49">
        <v>479086.58880000003</v>
      </c>
      <c r="C8" s="50">
        <v>763000</v>
      </c>
      <c r="D8" s="50">
        <v>1238000</v>
      </c>
      <c r="E8" s="50">
        <v>904000</v>
      </c>
      <c r="F8" s="50">
        <v>625000</v>
      </c>
      <c r="G8" s="17">
        <f t="shared" si="0"/>
        <v>3530000</v>
      </c>
      <c r="H8" s="17">
        <f t="shared" si="1"/>
        <v>555722.34279057081</v>
      </c>
      <c r="I8" s="17">
        <f t="shared" si="2"/>
        <v>2974277.657209429</v>
      </c>
    </row>
    <row r="9" spans="1:9" ht="15.75" customHeight="1" x14ac:dyDescent="0.25">
      <c r="A9" s="5">
        <f t="shared" si="3"/>
        <v>2028</v>
      </c>
      <c r="B9" s="49">
        <v>486007.05959999998</v>
      </c>
      <c r="C9" s="50">
        <v>781000</v>
      </c>
      <c r="D9" s="50">
        <v>1271000</v>
      </c>
      <c r="E9" s="50">
        <v>932000</v>
      </c>
      <c r="F9" s="50">
        <v>646000</v>
      </c>
      <c r="G9" s="17">
        <f t="shared" si="0"/>
        <v>3630000</v>
      </c>
      <c r="H9" s="17">
        <f t="shared" si="1"/>
        <v>563749.82745847339</v>
      </c>
      <c r="I9" s="17">
        <f t="shared" si="2"/>
        <v>3066250.1725415266</v>
      </c>
    </row>
    <row r="10" spans="1:9" ht="15.75" customHeight="1" x14ac:dyDescent="0.25">
      <c r="A10" s="5">
        <f t="shared" si="3"/>
        <v>2029</v>
      </c>
      <c r="B10" s="49">
        <v>492840.23400000011</v>
      </c>
      <c r="C10" s="50">
        <v>799000</v>
      </c>
      <c r="D10" s="50">
        <v>1306000</v>
      </c>
      <c r="E10" s="50">
        <v>961000</v>
      </c>
      <c r="F10" s="50">
        <v>667000</v>
      </c>
      <c r="G10" s="17">
        <f t="shared" si="0"/>
        <v>3733000</v>
      </c>
      <c r="H10" s="17">
        <f t="shared" si="1"/>
        <v>571676.05160049349</v>
      </c>
      <c r="I10" s="17">
        <f t="shared" si="2"/>
        <v>3161323.9483995065</v>
      </c>
    </row>
    <row r="11" spans="1:9" ht="15.75" customHeight="1" x14ac:dyDescent="0.25">
      <c r="A11" s="5">
        <f t="shared" si="3"/>
        <v>2030</v>
      </c>
      <c r="B11" s="49">
        <v>499549.02</v>
      </c>
      <c r="C11" s="50">
        <v>816000</v>
      </c>
      <c r="D11" s="50">
        <v>1340000</v>
      </c>
      <c r="E11" s="50">
        <v>991000</v>
      </c>
      <c r="F11" s="50">
        <v>691000</v>
      </c>
      <c r="G11" s="17">
        <f t="shared" si="0"/>
        <v>3838000</v>
      </c>
      <c r="H11" s="17">
        <f t="shared" si="1"/>
        <v>579457.98989799176</v>
      </c>
      <c r="I11" s="17">
        <f t="shared" si="2"/>
        <v>3258542.0101020085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6aNhfUwn//DOnf4jbI+BLYqlzk7fi4z5tVtdcpuaCvbkkhLcu9olGBLIilGXwI4hI4tD9XKSn93zZqPx+zBaOQ==" saltValue="dSbhSHOFnnCBCTQPFjO/c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71.605299230301156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71.605299230301156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2.2451847372085645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2.2451847372085645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3.8735569249529953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3.8735569249529953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1.7160104590782728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1.7160104590782728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3.0497367940968689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3.0497367940968689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exiOe3X4O8+2fX6/1u6q3AYf2oEKq992MhPlST764Th7oqG7IwvWlwzx00UhUG0PtSR5TD+Trf20fIOYMPBTIA==" saltValue="ihXMsIPgebWjEmrCh3dbd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tm3nVpxZQy8BTyAtzMkvB51mXgty7rYB/kQGANI3VDljHJemJ20yXQDgZ8iqyV5of6Jdy4Ts+TjAfjn9H/kkGA==" saltValue="VGaSybTCQjIvBoHuLJTN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WPvPqCyK8kftiGAMumAMw35HJabATRJY/k2VgAcXYTUko0ZyLD62LeqAxVEr21Mm2/bO7uwCfb1oAumtLgewVQ==" saltValue="je94cllrN7udkOlidWF9Z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0.58327120586126313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0.53803125840654786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0.85236636210799577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0.82771024264962101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0.85236636210799577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0.82771024264962101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0.38217902748918725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0.33981768645724192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0.81689540887575884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0.78779018953268098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0.81689540887575884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0.78779018953268098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0.90053646132533305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0.88281919361026195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0.8883986490467638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0.86883420828798497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0.8883986490467638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0.86883420828798497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eiM1PHFNoqUgRd6WJ/3YgKwH1MxUGqCaIVTIvmHpSmZHtnF1DVgWW19W55YUX9hLTsta0Jz6i7t2wx2XWBvsCw==" saltValue="yfz/e+Ro1egKkEq6lFtJb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R6NtXeYMMNwQ6UeZchwSip5QUuQNglV2CpEyd/XQzmxG8hVweAKrUhsbl1aRqEoDn+qROh8QlVElp5NnhQv7bA==" saltValue="HyC92dCT4iNRSfAPPbyK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0.4437507984956206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0.49619525373850476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0.49619525373850476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0.53364423717521636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0.53364423717521636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0.53364423717521636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0.53364423717521636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0.58133971291866016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0.58133971291866016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0.58133971291866016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0.58133971291866016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0.55376124506375857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0.60506470789266553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0.60506470789266553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0.64028776978417279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0.64028776978417279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0.64028776978417279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0.64028776978417279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0.68354430379746856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0.68354430379746856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0.68354430379746856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0.68354430379746856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0.26696571810727165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0.31016709406623633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0.31016709406623633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0.34313865486220196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0.34313865486220196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0.34313865486220196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0.34313865486220196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0.38797232570516244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0.38797232570516244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0.38797232570516244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0.38797232570516244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0.41991629794166857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0.47193377654032831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0.47193377654032831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0.509403107113655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0.509403107113655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0.509403107113655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0.509403107113655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0.5575221238938054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0.5575221238938054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0.5575221238938054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0.5575221238938054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0.90934667806526859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0.92528478425172511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0.92528478425172511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0.93501570453806981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0.93501570453806981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0.93501570453806981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0.93501570453806981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0.94582881906825556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0.94582881906825556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0.94582881906825556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0.94582881906825556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0.78107332392037021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0.81497494886433763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0.81497494886433763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0.8365345320800982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0.8365345320800982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0.8365345320800982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0.8365345320800982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0.86130374479889038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0.86130374479889038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0.86130374479889038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0.86130374479889038</v>
      </c>
    </row>
  </sheetData>
  <sheetProtection algorithmName="SHA-512" hashValue="MBHT/TEpEBpJMei/o3U0DgXEoepNyL8Vteh4AXi29rtAyMRJ7RRtzkRTk8dFp5fxwVxpnephTvcgk/YxBhKNbA==" saltValue="vKdfKWgIqrW1gvNbrUvcD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0.74849941451654456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0.74807686689630271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0.74850356937338003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0.75098754404878865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0.74259749834627076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0.73742913937525367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0.74130872107713996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0.74715175648158072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0.64523262531019954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0.64471893126464797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0.64523767758054251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0.64826229784758671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0.63807912231388308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0.63185255064166601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0.63652317870116404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0.64359509900492551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0.85991015467353094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0.85963968813159852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0.8599128134649221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0.86150003049501001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0.85612013102902262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0.85277928632236044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0.85528898199242043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0.85904706584091295</v>
      </c>
    </row>
  </sheetData>
  <sheetProtection algorithmName="SHA-512" hashValue="MtSVclgL4luSduDHwXJl1mYGW0tyJKUNCghmElcqZIeIFhgAMdt6A84jYnIJ3T67DBCVRAZQQ2n1kHVx8FxC9A==" saltValue="bZoHfxaKd3WYakF6ZOfDl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Q8qeIWxe+3CA+Ws3VSpBBMgxbvk90nx1gjeVH5cQ2MpEVSCxL4U7YLyBqV3oKWgdlREMsRilhWBaAPMmsoSTYw==" saltValue="gBWxZoVlu/6pD2yBP/dZ4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hkXqJSbSrHRmayfIzhqSvv0WgEIOIX7iiYeD1VT8lhbaVy5SANelR/XVlJYhHOHuZPP2Bmc2pWNWOFi1XoZXdA==" saltValue="yVoKrCbMAc5iiewfsWmXP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4.8033045844109064E-3</v>
      </c>
    </row>
    <row r="4" spans="1:8" ht="15.75" customHeight="1" x14ac:dyDescent="0.25">
      <c r="B4" s="19" t="s">
        <v>97</v>
      </c>
      <c r="C4" s="101">
        <v>0.20049596869198569</v>
      </c>
    </row>
    <row r="5" spans="1:8" ht="15.75" customHeight="1" x14ac:dyDescent="0.25">
      <c r="B5" s="19" t="s">
        <v>95</v>
      </c>
      <c r="C5" s="101">
        <v>6.3020878676827402E-2</v>
      </c>
    </row>
    <row r="6" spans="1:8" ht="15.75" customHeight="1" x14ac:dyDescent="0.25">
      <c r="B6" s="19" t="s">
        <v>91</v>
      </c>
      <c r="C6" s="101">
        <v>0.26186089901819493</v>
      </c>
    </row>
    <row r="7" spans="1:8" ht="15.75" customHeight="1" x14ac:dyDescent="0.25">
      <c r="B7" s="19" t="s">
        <v>96</v>
      </c>
      <c r="C7" s="101">
        <v>0.33037722976393302</v>
      </c>
    </row>
    <row r="8" spans="1:8" ht="15.75" customHeight="1" x14ac:dyDescent="0.25">
      <c r="B8" s="19" t="s">
        <v>98</v>
      </c>
      <c r="C8" s="101">
        <v>7.8866208495302053E-3</v>
      </c>
    </row>
    <row r="9" spans="1:8" ht="15.75" customHeight="1" x14ac:dyDescent="0.25">
      <c r="B9" s="19" t="s">
        <v>92</v>
      </c>
      <c r="C9" s="101">
        <v>6.0787204386666821E-2</v>
      </c>
    </row>
    <row r="10" spans="1:8" ht="15.75" customHeight="1" x14ac:dyDescent="0.25">
      <c r="B10" s="19" t="s">
        <v>94</v>
      </c>
      <c r="C10" s="101">
        <v>7.0767894028450767E-2</v>
      </c>
    </row>
    <row r="11" spans="1:8" ht="15.75" customHeight="1" x14ac:dyDescent="0.25">
      <c r="B11" s="27" t="s">
        <v>60</v>
      </c>
      <c r="C11" s="48">
        <f>SUM(C3:C10)</f>
        <v>0.99999999999999967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0.1421649071837818</v>
      </c>
      <c r="D14" s="55">
        <v>0.1421649071837818</v>
      </c>
      <c r="E14" s="55">
        <v>0.1421649071837818</v>
      </c>
      <c r="F14" s="55">
        <v>0.1421649071837818</v>
      </c>
    </row>
    <row r="15" spans="1:8" ht="15.75" customHeight="1" x14ac:dyDescent="0.25">
      <c r="B15" s="19" t="s">
        <v>102</v>
      </c>
      <c r="C15" s="101">
        <v>0.1779008871447193</v>
      </c>
      <c r="D15" s="101">
        <v>0.1779008871447193</v>
      </c>
      <c r="E15" s="101">
        <v>0.1779008871447193</v>
      </c>
      <c r="F15" s="101">
        <v>0.1779008871447193</v>
      </c>
    </row>
    <row r="16" spans="1:8" ht="15.75" customHeight="1" x14ac:dyDescent="0.25">
      <c r="B16" s="19" t="s">
        <v>2</v>
      </c>
      <c r="C16" s="101">
        <v>2.477336271536499E-2</v>
      </c>
      <c r="D16" s="101">
        <v>2.477336271536499E-2</v>
      </c>
      <c r="E16" s="101">
        <v>2.477336271536499E-2</v>
      </c>
      <c r="F16" s="101">
        <v>2.477336271536499E-2</v>
      </c>
    </row>
    <row r="17" spans="1:8" ht="15.75" customHeight="1" x14ac:dyDescent="0.25">
      <c r="B17" s="19" t="s">
        <v>90</v>
      </c>
      <c r="C17" s="101">
        <v>8.9970584306723264E-3</v>
      </c>
      <c r="D17" s="101">
        <v>8.9970584306723264E-3</v>
      </c>
      <c r="E17" s="101">
        <v>8.9970584306723264E-3</v>
      </c>
      <c r="F17" s="101">
        <v>8.9970584306723264E-3</v>
      </c>
    </row>
    <row r="18" spans="1:8" ht="15.75" customHeight="1" x14ac:dyDescent="0.25">
      <c r="B18" s="19" t="s">
        <v>3</v>
      </c>
      <c r="C18" s="101">
        <v>0.24956167473741259</v>
      </c>
      <c r="D18" s="101">
        <v>0.24956167473741259</v>
      </c>
      <c r="E18" s="101">
        <v>0.24956167473741259</v>
      </c>
      <c r="F18" s="101">
        <v>0.24956167473741259</v>
      </c>
    </row>
    <row r="19" spans="1:8" ht="15.75" customHeight="1" x14ac:dyDescent="0.25">
      <c r="B19" s="19" t="s">
        <v>101</v>
      </c>
      <c r="C19" s="101">
        <v>1.263344977438596E-2</v>
      </c>
      <c r="D19" s="101">
        <v>1.263344977438596E-2</v>
      </c>
      <c r="E19" s="101">
        <v>1.263344977438596E-2</v>
      </c>
      <c r="F19" s="101">
        <v>1.263344977438596E-2</v>
      </c>
    </row>
    <row r="20" spans="1:8" ht="15.75" customHeight="1" x14ac:dyDescent="0.25">
      <c r="B20" s="19" t="s">
        <v>79</v>
      </c>
      <c r="C20" s="101">
        <v>1.1561727598749211E-2</v>
      </c>
      <c r="D20" s="101">
        <v>1.1561727598749211E-2</v>
      </c>
      <c r="E20" s="101">
        <v>1.1561727598749211E-2</v>
      </c>
      <c r="F20" s="101">
        <v>1.1561727598749211E-2</v>
      </c>
    </row>
    <row r="21" spans="1:8" ht="15.75" customHeight="1" x14ac:dyDescent="0.25">
      <c r="B21" s="19" t="s">
        <v>88</v>
      </c>
      <c r="C21" s="101">
        <v>7.635952880689155E-2</v>
      </c>
      <c r="D21" s="101">
        <v>7.635952880689155E-2</v>
      </c>
      <c r="E21" s="101">
        <v>7.635952880689155E-2</v>
      </c>
      <c r="F21" s="101">
        <v>7.635952880689155E-2</v>
      </c>
    </row>
    <row r="22" spans="1:8" ht="15.75" customHeight="1" x14ac:dyDescent="0.25">
      <c r="B22" s="19" t="s">
        <v>99</v>
      </c>
      <c r="C22" s="101">
        <v>0.29604740360802217</v>
      </c>
      <c r="D22" s="101">
        <v>0.29604740360802217</v>
      </c>
      <c r="E22" s="101">
        <v>0.29604740360802217</v>
      </c>
      <c r="F22" s="101">
        <v>0.29604740360802217</v>
      </c>
    </row>
    <row r="23" spans="1:8" ht="15.75" customHeight="1" x14ac:dyDescent="0.25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0.215159032</v>
      </c>
    </row>
    <row r="27" spans="1:8" ht="15.75" customHeight="1" x14ac:dyDescent="0.25">
      <c r="B27" s="19" t="s">
        <v>89</v>
      </c>
      <c r="C27" s="101">
        <v>1.8590265000000002E-2</v>
      </c>
    </row>
    <row r="28" spans="1:8" ht="15.75" customHeight="1" x14ac:dyDescent="0.25">
      <c r="B28" s="19" t="s">
        <v>103</v>
      </c>
      <c r="C28" s="101">
        <v>5.4018957999999999E-2</v>
      </c>
    </row>
    <row r="29" spans="1:8" ht="15.75" customHeight="1" x14ac:dyDescent="0.25">
      <c r="B29" s="19" t="s">
        <v>86</v>
      </c>
      <c r="C29" s="101">
        <v>0.129449545</v>
      </c>
    </row>
    <row r="30" spans="1:8" ht="15.75" customHeight="1" x14ac:dyDescent="0.25">
      <c r="B30" s="19" t="s">
        <v>4</v>
      </c>
      <c r="C30" s="101">
        <v>0.14082996</v>
      </c>
    </row>
    <row r="31" spans="1:8" ht="15.75" customHeight="1" x14ac:dyDescent="0.25">
      <c r="B31" s="19" t="s">
        <v>80</v>
      </c>
      <c r="C31" s="101">
        <v>8.710394199999999E-2</v>
      </c>
    </row>
    <row r="32" spans="1:8" ht="15.75" customHeight="1" x14ac:dyDescent="0.25">
      <c r="B32" s="19" t="s">
        <v>85</v>
      </c>
      <c r="C32" s="101">
        <v>1.6266652E-2</v>
      </c>
    </row>
    <row r="33" spans="2:3" ht="15.75" customHeight="1" x14ac:dyDescent="0.25">
      <c r="B33" s="19" t="s">
        <v>100</v>
      </c>
      <c r="C33" s="101">
        <v>8.3666946000000006E-2</v>
      </c>
    </row>
    <row r="34" spans="2:3" ht="15.75" customHeight="1" x14ac:dyDescent="0.25">
      <c r="B34" s="19" t="s">
        <v>87</v>
      </c>
      <c r="C34" s="101">
        <v>0.254914698</v>
      </c>
    </row>
    <row r="35" spans="2:3" ht="15.75" customHeight="1" x14ac:dyDescent="0.25">
      <c r="B35" s="27" t="s">
        <v>60</v>
      </c>
      <c r="C35" s="48">
        <f>SUM(C26:C34)</f>
        <v>0.99999999799999995</v>
      </c>
    </row>
  </sheetData>
  <sheetProtection algorithmName="SHA-512" hashValue="G9MxAmqxnTpzzN791P/rNuDMM/lcR3p9hhSWrxzoQrioIuhzu/snIUQ1VGqts6YAU09mG0dhDuvPOBMYLXSL4w==" saltValue="e0bdOQY2rSvPAiBiUADKY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0.48684053342004152</v>
      </c>
      <c r="D2" s="52">
        <f>IFERROR(1-_xlfn.NORM.DIST(_xlfn.NORM.INV(SUM(D4:D5), 0, 1) + 1, 0, 1, TRUE), "")</f>
        <v>0.48684053342004152</v>
      </c>
      <c r="E2" s="52">
        <f>IFERROR(1-_xlfn.NORM.DIST(_xlfn.NORM.INV(SUM(E4:E5), 0, 1) + 1, 0, 1, TRUE), "")</f>
        <v>0.41960015707003917</v>
      </c>
      <c r="F2" s="52">
        <f>IFERROR(1-_xlfn.NORM.DIST(_xlfn.NORM.INV(SUM(F4:F5), 0, 1) + 1, 0, 1, TRUE), "")</f>
        <v>0.27397554639565547</v>
      </c>
      <c r="G2" s="52">
        <f>IFERROR(1-_xlfn.NORM.DIST(_xlfn.NORM.INV(SUM(G4:G5), 0, 1) + 1, 0, 1, TRUE), "")</f>
        <v>0.24473016136124881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0.34638948057995844</v>
      </c>
      <c r="D3" s="52">
        <f>IFERROR(_xlfn.NORM.DIST(_xlfn.NORM.INV(SUM(D4:D5), 0, 1) + 1, 0, 1, TRUE) - SUM(D4:D5), "")</f>
        <v>0.34638948057995844</v>
      </c>
      <c r="E3" s="52">
        <f>IFERROR(_xlfn.NORM.DIST(_xlfn.NORM.INV(SUM(E4:E5), 0, 1) + 1, 0, 1, TRUE) - SUM(E4:E5), "")</f>
        <v>0.36769857992996086</v>
      </c>
      <c r="F3" s="52">
        <f>IFERROR(_xlfn.NORM.DIST(_xlfn.NORM.INV(SUM(F4:F5), 0, 1) + 1, 0, 1, TRUE) - SUM(F4:F5), "")</f>
        <v>0.3811393036043445</v>
      </c>
      <c r="G3" s="52">
        <f>IFERROR(_xlfn.NORM.DIST(_xlfn.NORM.INV(SUM(G4:G5), 0, 1) + 1, 0, 1, TRUE) - SUM(G4:G5), "")</f>
        <v>0.3765453886387512</v>
      </c>
    </row>
    <row r="4" spans="1:15" ht="15.75" customHeight="1" x14ac:dyDescent="0.25">
      <c r="B4" s="5" t="s">
        <v>110</v>
      </c>
      <c r="C4" s="45">
        <v>0.111113</v>
      </c>
      <c r="D4" s="53">
        <v>0.111113</v>
      </c>
      <c r="E4" s="53">
        <v>0.15610352999999999</v>
      </c>
      <c r="F4" s="53">
        <v>0.22895475000000001</v>
      </c>
      <c r="G4" s="53">
        <v>0.24024860000000001</v>
      </c>
    </row>
    <row r="5" spans="1:15" ht="15.75" customHeight="1" x14ac:dyDescent="0.25">
      <c r="B5" s="5" t="s">
        <v>106</v>
      </c>
      <c r="C5" s="45">
        <v>5.5656985999999999E-2</v>
      </c>
      <c r="D5" s="53">
        <v>5.5656985999999999E-2</v>
      </c>
      <c r="E5" s="53">
        <v>5.6597732999999997E-2</v>
      </c>
      <c r="F5" s="53">
        <v>0.1159304</v>
      </c>
      <c r="G5" s="53">
        <v>0.13847585000000001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0.69410969266338918</v>
      </c>
      <c r="D8" s="52">
        <f>IFERROR(1-_xlfn.NORM.DIST(_xlfn.NORM.INV(SUM(D10:D11), 0, 1) + 1, 0, 1, TRUE), "")</f>
        <v>0.69410969266338918</v>
      </c>
      <c r="E8" s="52">
        <f>IFERROR(1-_xlfn.NORM.DIST(_xlfn.NORM.INV(SUM(E10:E11), 0, 1) + 1, 0, 1, TRUE), "")</f>
        <v>0.62584399585159567</v>
      </c>
      <c r="F8" s="52">
        <f>IFERROR(1-_xlfn.NORM.DIST(_xlfn.NORM.INV(SUM(F10:F11), 0, 1) + 1, 0, 1, TRUE), "")</f>
        <v>0.67709230458052927</v>
      </c>
      <c r="G8" s="52">
        <f>IFERROR(1-_xlfn.NORM.DIST(_xlfn.NORM.INV(SUM(G10:G11), 0, 1) + 1, 0, 1, TRUE), "")</f>
        <v>0.81224350099834575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0.24005331133661087</v>
      </c>
      <c r="D9" s="52">
        <f>IFERROR(_xlfn.NORM.DIST(_xlfn.NORM.INV(SUM(D10:D11), 0, 1) + 1, 0, 1, TRUE) - SUM(D10:D11), "")</f>
        <v>0.24005331133661087</v>
      </c>
      <c r="E9" s="52">
        <f>IFERROR(_xlfn.NORM.DIST(_xlfn.NORM.INV(SUM(E10:E11), 0, 1) + 1, 0, 1, TRUE) - SUM(E10:E11), "")</f>
        <v>0.28088296514840433</v>
      </c>
      <c r="F9" s="52">
        <f>IFERROR(_xlfn.NORM.DIST(_xlfn.NORM.INV(SUM(F10:F11), 0, 1) + 1, 0, 1, TRUE) - SUM(F10:F11), "")</f>
        <v>0.25070537141947075</v>
      </c>
      <c r="G9" s="52">
        <f>IFERROR(_xlfn.NORM.DIST(_xlfn.NORM.INV(SUM(G10:G11), 0, 1) + 1, 0, 1, TRUE) - SUM(G10:G11), "")</f>
        <v>0.15812209040165431</v>
      </c>
    </row>
    <row r="10" spans="1:15" ht="15.75" customHeight="1" x14ac:dyDescent="0.25">
      <c r="B10" s="5" t="s">
        <v>107</v>
      </c>
      <c r="C10" s="45">
        <v>4.7961178E-2</v>
      </c>
      <c r="D10" s="53">
        <v>4.7961178E-2</v>
      </c>
      <c r="E10" s="53">
        <v>7.3196411000000003E-2</v>
      </c>
      <c r="F10" s="53">
        <v>5.4348183000000001E-2</v>
      </c>
      <c r="G10" s="53">
        <v>2.486932E-2</v>
      </c>
    </row>
    <row r="11" spans="1:15" ht="15.75" customHeight="1" x14ac:dyDescent="0.25">
      <c r="B11" s="5" t="s">
        <v>119</v>
      </c>
      <c r="C11" s="45">
        <v>1.7875818000000002E-2</v>
      </c>
      <c r="D11" s="53">
        <v>1.7875818000000002E-2</v>
      </c>
      <c r="E11" s="53">
        <v>2.0076627999999999E-2</v>
      </c>
      <c r="F11" s="53">
        <v>1.7854141E-2</v>
      </c>
      <c r="G11" s="53">
        <v>4.7650886E-3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0.6963869907500001</v>
      </c>
      <c r="D14" s="54">
        <v>0.68976179290899997</v>
      </c>
      <c r="E14" s="54">
        <v>0.68976179290899997</v>
      </c>
      <c r="F14" s="54">
        <v>0.61698490867699995</v>
      </c>
      <c r="G14" s="54">
        <v>0.61698490867699995</v>
      </c>
      <c r="H14" s="45">
        <v>0.55500000000000005</v>
      </c>
      <c r="I14" s="55">
        <v>0.55500000000000005</v>
      </c>
      <c r="J14" s="55">
        <v>0.55500000000000005</v>
      </c>
      <c r="K14" s="55">
        <v>0.55500000000000005</v>
      </c>
      <c r="L14" s="45">
        <v>0.46</v>
      </c>
      <c r="M14" s="55">
        <v>0.46</v>
      </c>
      <c r="N14" s="55">
        <v>0.46</v>
      </c>
      <c r="O14" s="55">
        <v>0.46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0.29121720095280723</v>
      </c>
      <c r="D15" s="52">
        <f t="shared" si="0"/>
        <v>0.28844665584406426</v>
      </c>
      <c r="E15" s="52">
        <f t="shared" si="0"/>
        <v>0.28844665584406426</v>
      </c>
      <c r="F15" s="52">
        <f t="shared" si="0"/>
        <v>0.25801260006527382</v>
      </c>
      <c r="G15" s="52">
        <f t="shared" si="0"/>
        <v>0.25801260006527382</v>
      </c>
      <c r="H15" s="52">
        <f t="shared" si="0"/>
        <v>0.23209156499999997</v>
      </c>
      <c r="I15" s="52">
        <f t="shared" si="0"/>
        <v>0.23209156499999997</v>
      </c>
      <c r="J15" s="52">
        <f t="shared" si="0"/>
        <v>0.23209156499999997</v>
      </c>
      <c r="K15" s="52">
        <f t="shared" si="0"/>
        <v>0.23209156499999997</v>
      </c>
      <c r="L15" s="52">
        <f t="shared" si="0"/>
        <v>0.19236417999999997</v>
      </c>
      <c r="M15" s="52">
        <f t="shared" si="0"/>
        <v>0.19236417999999997</v>
      </c>
      <c r="N15" s="52">
        <f t="shared" si="0"/>
        <v>0.19236417999999997</v>
      </c>
      <c r="O15" s="52">
        <f t="shared" si="0"/>
        <v>0.19236417999999997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IP5VcjXS1J0q1HviIElaUHfoyFOSpwEiA5jCfBl3F56pYLNRInLFpalOZzT6Yn1Uyp8OnKVRVxhFWrUn7dOPOg==" saltValue="xUSpA16YGuQPjD0z/qmuI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0.63594139999999999</v>
      </c>
      <c r="D2" s="53">
        <v>0.35273559999999998</v>
      </c>
      <c r="E2" s="53"/>
      <c r="F2" s="53"/>
      <c r="G2" s="53"/>
    </row>
    <row r="3" spans="1:7" x14ac:dyDescent="0.25">
      <c r="B3" s="3" t="s">
        <v>127</v>
      </c>
      <c r="C3" s="53">
        <v>0.27326929999999999</v>
      </c>
      <c r="D3" s="53">
        <v>0.45041550000000002</v>
      </c>
      <c r="E3" s="53"/>
      <c r="F3" s="53"/>
      <c r="G3" s="53"/>
    </row>
    <row r="4" spans="1:7" x14ac:dyDescent="0.25">
      <c r="B4" s="3" t="s">
        <v>126</v>
      </c>
      <c r="C4" s="53">
        <v>4.222849E-2</v>
      </c>
      <c r="D4" s="53">
        <v>0.1642421</v>
      </c>
      <c r="E4" s="53">
        <v>0.98031938076019298</v>
      </c>
      <c r="F4" s="53">
        <v>0.75307148694992099</v>
      </c>
      <c r="G4" s="53"/>
    </row>
    <row r="5" spans="1:7" x14ac:dyDescent="0.25">
      <c r="B5" s="3" t="s">
        <v>125</v>
      </c>
      <c r="C5" s="52">
        <v>4.8560800000000001E-2</v>
      </c>
      <c r="D5" s="52">
        <v>3.260673E-2</v>
      </c>
      <c r="E5" s="52">
        <f>1-SUM(E2:E4)</f>
        <v>1.9680619239807018E-2</v>
      </c>
      <c r="F5" s="52">
        <f>1-SUM(F2:F4)</f>
        <v>0.24692851305007901</v>
      </c>
      <c r="G5" s="52">
        <f>1-SUM(G2:G4)</f>
        <v>1</v>
      </c>
    </row>
  </sheetData>
  <sheetProtection algorithmName="SHA-512" hashValue="ZOee9G3THwinaIT0wkkvV3H77381k5/0WfIPwj+Ox7IVMrqGM+2OilOegFrfG/AwAaeFpjF4c7S56yidVsbblw==" saltValue="ne2k9IAQR+8LkG1M4RzrE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SnzxonC+YVcbpFGlFng78lhf1RnGahWQuEsFN0tj8/KV7QVJGm6csEF5Zk1FZyNMbfVUMIjNO03zUqUaP+57Ug==" saltValue="maqOH/DOoE6RUhXkH9FFB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P2kYx4kfPJUeoe4gGrJctrgbaI6M0BsR3s1Ht8/njze69XeeDvdLE1Q04CJevIVA7BRPIrgFDrc1ekVpSFBr7A==" saltValue="pIlMwVI6Zus0l4fyNRMuc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NFSSiy36W9adzpsu0dXA4lNGv0LSlApNLUEVHUPiLXpN8lvkZxhxUH72bzP+HRl2/f/KsticGLT22HyDvISSVQ==" saltValue="bSARlMkgxruZ6hnUHMKTR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YtbwEkCiB5UX5SaMX8wrSaQZUog7idwJJ5ElS8cu0eiuwnTT6m51Hq0r7Qb8hgcCiDp36fY0sC4sE3bIfpgBLA==" saltValue="FlQUYUSrnKchOKd55a9dr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2024-03-18T00:38:21Z</dcterms:modified>
</cp:coreProperties>
</file>