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82D4AD04-B0D9-4B9E-AFA9-C9156E6BF59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8" i="2"/>
  <c r="A37" i="2"/>
  <c r="A29" i="2"/>
  <c r="A27" i="2"/>
  <c r="A26" i="2"/>
  <c r="A18" i="2"/>
  <c r="A17" i="2"/>
  <c r="A16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A2" i="2"/>
  <c r="A31" i="2" s="1"/>
  <c r="C33" i="1"/>
  <c r="C20" i="1"/>
  <c r="A30" i="2" l="1"/>
  <c r="A21" i="2"/>
  <c r="A32" i="2"/>
  <c r="A39" i="2"/>
  <c r="I2" i="2"/>
  <c r="A22" i="2"/>
  <c r="A33" i="2"/>
  <c r="I39" i="2"/>
  <c r="A19" i="2"/>
  <c r="A13" i="2"/>
  <c r="A3" i="2"/>
  <c r="A24" i="2"/>
  <c r="A34" i="2"/>
  <c r="I6" i="2"/>
  <c r="A14" i="2"/>
  <c r="A25" i="2"/>
  <c r="A35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<sst xmlns="http://schemas.openxmlformats.org/spreadsheetml/2006/main" count="2092" uniqueCount="341">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</sst>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3583380.125</v>
      </c>
    </row>
    <row r="8" spans="1:3" ht="15" customHeight="1" x14ac:dyDescent="0.25">
      <c r="B8" s="5" t="s">
        <v>44</v>
      </c>
      <c r="C8" s="44">
        <v>0.43700000000000011</v>
      </c>
    </row>
    <row r="9" spans="1:3" ht="15" customHeight="1" x14ac:dyDescent="0.25">
      <c r="B9" s="5" t="s">
        <v>43</v>
      </c>
      <c r="C9" s="45">
        <v>1</v>
      </c>
    </row>
    <row r="10" spans="1:3" ht="15" customHeight="1" x14ac:dyDescent="0.25">
      <c r="B10" s="5" t="s">
        <v>56</v>
      </c>
      <c r="C10" s="45">
        <v>0.29334579467773397</v>
      </c>
    </row>
    <row r="11" spans="1:3" ht="15" customHeight="1" x14ac:dyDescent="0.25">
      <c r="B11" s="5" t="s">
        <v>49</v>
      </c>
      <c r="C11" s="45">
        <v>0.47199999999999998</v>
      </c>
    </row>
    <row r="12" spans="1:3" ht="15" customHeight="1" x14ac:dyDescent="0.25">
      <c r="B12" s="5" t="s">
        <v>41</v>
      </c>
      <c r="C12" s="45">
        <v>0.51800000000000002</v>
      </c>
    </row>
    <row r="13" spans="1:3" ht="15" customHeight="1" x14ac:dyDescent="0.25">
      <c r="B13" s="5" t="s">
        <v>62</v>
      </c>
      <c r="C13" s="45">
        <v>0.55000000000000004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0.1002</v>
      </c>
    </row>
    <row r="24" spans="1:3" ht="15" customHeight="1" x14ac:dyDescent="0.25">
      <c r="B24" s="15" t="s">
        <v>46</v>
      </c>
      <c r="C24" s="45">
        <v>0.46389999999999998</v>
      </c>
    </row>
    <row r="25" spans="1:3" ht="15" customHeight="1" x14ac:dyDescent="0.25">
      <c r="B25" s="15" t="s">
        <v>47</v>
      </c>
      <c r="C25" s="45">
        <v>0.34920000000000001</v>
      </c>
    </row>
    <row r="26" spans="1:3" ht="15" customHeight="1" x14ac:dyDescent="0.25">
      <c r="B26" s="15" t="s">
        <v>48</v>
      </c>
      <c r="C26" s="45">
        <v>8.6699999999999999E-2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0.186515365309326</v>
      </c>
    </row>
    <row r="30" spans="1:3" ht="14.25" customHeight="1" x14ac:dyDescent="0.25">
      <c r="B30" s="25" t="s">
        <v>63</v>
      </c>
      <c r="C30" s="99">
        <v>2.68410405913421E-2</v>
      </c>
    </row>
    <row r="31" spans="1:3" ht="14.25" customHeight="1" x14ac:dyDescent="0.25">
      <c r="B31" s="25" t="s">
        <v>10</v>
      </c>
      <c r="C31" s="99">
        <v>7.5541342863777103E-2</v>
      </c>
    </row>
    <row r="32" spans="1:3" ht="14.25" customHeight="1" x14ac:dyDescent="0.25">
      <c r="B32" s="25" t="s">
        <v>11</v>
      </c>
      <c r="C32" s="99">
        <v>0.71110225123555493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25.9441668824497</v>
      </c>
    </row>
    <row r="38" spans="1:5" ht="15" customHeight="1" x14ac:dyDescent="0.25">
      <c r="B38" s="11" t="s">
        <v>35</v>
      </c>
      <c r="C38" s="43">
        <v>53.937242907530397</v>
      </c>
      <c r="D38" s="12"/>
      <c r="E38" s="13"/>
    </row>
    <row r="39" spans="1:5" ht="15" customHeight="1" x14ac:dyDescent="0.25">
      <c r="B39" s="11" t="s">
        <v>61</v>
      </c>
      <c r="C39" s="43">
        <v>87.542426266359996</v>
      </c>
      <c r="D39" s="12"/>
      <c r="E39" s="12"/>
    </row>
    <row r="40" spans="1:5" ht="15" customHeight="1" x14ac:dyDescent="0.25">
      <c r="B40" s="11" t="s">
        <v>36</v>
      </c>
      <c r="C40" s="100">
        <v>3.2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19.470574020000001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2.8657999999999999E-3</v>
      </c>
      <c r="D45" s="12"/>
    </row>
    <row r="46" spans="1:5" ht="15.75" customHeight="1" x14ac:dyDescent="0.25">
      <c r="B46" s="11" t="s">
        <v>51</v>
      </c>
      <c r="C46" s="45">
        <v>8.5699200000000003E-2</v>
      </c>
      <c r="D46" s="12"/>
    </row>
    <row r="47" spans="1:5" ht="15.75" customHeight="1" x14ac:dyDescent="0.25">
      <c r="B47" s="11" t="s">
        <v>59</v>
      </c>
      <c r="C47" s="45">
        <v>0.14243130000000001</v>
      </c>
      <c r="D47" s="12"/>
      <c r="E47" s="13"/>
    </row>
    <row r="48" spans="1:5" ht="15" customHeight="1" x14ac:dyDescent="0.25">
      <c r="B48" s="11" t="s">
        <v>58</v>
      </c>
      <c r="C48" s="46">
        <v>0.76900369999999996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0.41227000000000008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0.13137902000000001</v>
      </c>
    </row>
    <row r="63" spans="1:4" ht="15.75" customHeight="1" x14ac:dyDescent="0.3">
      <c r="A63" s="4"/>
    </row>
  </sheetData>
  <sheetProtection algorithmName="SHA-512" hashValue="KAOAhsLObn655xOpw8gKVVWWgv1Qh8coGWuvWE7ufTmlvVOZ1ZOA6aXCEHhhg4mm5A6Lh0eqLy/XIjTcQDhaFw==" saltValue="DQT3sJoNgangHujkao2w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7.2822530865669201E-3</v>
      </c>
      <c r="C2" s="98">
        <v>0.95</v>
      </c>
      <c r="D2" s="56">
        <v>35.596790609555818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44.652064108478527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62.710307875329853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0.24845483936730431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14.1771259775989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14.1771259775989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14.1771259775989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14.1771259775989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14.1771259775989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14.1771259775989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8.4015012266335204E-2</v>
      </c>
      <c r="C16" s="98">
        <v>0.95</v>
      </c>
      <c r="D16" s="56">
        <v>0.23340244055012849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1.551549577453486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1.551549577453486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0.20785489678382901</v>
      </c>
      <c r="C21" s="98">
        <v>0.95</v>
      </c>
      <c r="D21" s="56">
        <v>2.4393581689457542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24.160007493407178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4.0000000000000001E-3</v>
      </c>
      <c r="C23" s="98">
        <v>0.95</v>
      </c>
      <c r="D23" s="56">
        <v>4.6510701337195632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0.526041010700668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6.4216231763362802E-2</v>
      </c>
      <c r="C27" s="98">
        <v>0.95</v>
      </c>
      <c r="D27" s="56">
        <v>20.48810894130915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0.2117704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62.448941953110591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0.26090000000000002</v>
      </c>
      <c r="C31" s="98">
        <v>0.95</v>
      </c>
      <c r="D31" s="56">
        <v>1.2252665410686781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0.22145599999999999</v>
      </c>
      <c r="C32" s="98">
        <v>0.95</v>
      </c>
      <c r="D32" s="56">
        <v>0.44130531545716389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0.194020870942332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3.66175593808293E-3</v>
      </c>
      <c r="C38" s="98">
        <v>0.95</v>
      </c>
      <c r="D38" s="56">
        <v>4.5629156859560327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5.1927170000000002E-2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A7BS6Rnx7DzYzV1Azce0rIiMuyJTneK/1MDp1UnjXe3TWjlagy5CtsDA0KAmdFN1mMhhAfxEy5LGyC3v+L/Cnw==" saltValue="50h56uqINIAC9STXy63N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awyMFSEVrBczOXp0Fi5nkr6oXtBcnGPDMt1ur5zjxY7VgJvi+rx3xQN7Vg+YWd79MbAaPt5Ff/5D0K1QkuZevA==" saltValue="7wKd4U/5Gloa+OekHEwkz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j/ueAEZdMxy3OBKYFs5e2zwBzgE8oxejDdPzUQt8hzvdOwqEwjeDMAHWbWtkaH/dov3RK0qbQBeP2HEs9ysBRw==" saltValue="qFND8yH+rY4NYMMInvLpz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0.35620885789394358</v>
      </c>
      <c r="C3" s="21">
        <f>frac_mam_1_5months * 2.6</f>
        <v>0.35620885789394358</v>
      </c>
      <c r="D3" s="21">
        <f>frac_mam_6_11months * 2.6</f>
        <v>0.51800373494625074</v>
      </c>
      <c r="E3" s="21">
        <f>frac_mam_12_23months * 2.6</f>
        <v>0.34998603165149783</v>
      </c>
      <c r="F3" s="21">
        <f>frac_mam_24_59months * 2.6</f>
        <v>0.15428205356001853</v>
      </c>
    </row>
    <row r="4" spans="1:6" ht="15.75" customHeight="1" x14ac:dyDescent="0.25">
      <c r="A4" s="3" t="s">
        <v>207</v>
      </c>
      <c r="B4" s="21">
        <f>frac_sam_1month * 2.6</f>
        <v>0.29092652201652519</v>
      </c>
      <c r="C4" s="21">
        <f>frac_sam_1_5months * 2.6</f>
        <v>0.29092652201652519</v>
      </c>
      <c r="D4" s="21">
        <f>frac_sam_6_11months * 2.6</f>
        <v>0.32953324317932203</v>
      </c>
      <c r="E4" s="21">
        <f>frac_sam_12_23months * 2.6</f>
        <v>0.20911408960819233</v>
      </c>
      <c r="F4" s="21">
        <f>frac_sam_24_59months * 2.6</f>
        <v>8.2452583312988201E-2</v>
      </c>
    </row>
  </sheetData>
  <sheetProtection algorithmName="SHA-512" hashValue="1Yq21+Ewn3GvXcR216a0KT5RKrb84ZtkqVQpseBM/B9aWD9X5ZvBHJVAFrla8T+aXk+aPudClHoaoohCe7LVsQ==" saltValue="gbKLhHW68Jgeyj8UzOOA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0.43700000000000011</v>
      </c>
      <c r="E2" s="60">
        <f>food_insecure</f>
        <v>0.43700000000000011</v>
      </c>
      <c r="F2" s="60">
        <f>food_insecure</f>
        <v>0.43700000000000011</v>
      </c>
      <c r="G2" s="60">
        <f>food_insecure</f>
        <v>0.43700000000000011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0.43700000000000011</v>
      </c>
      <c r="F5" s="60">
        <f>food_insecure</f>
        <v>0.43700000000000011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0.43700000000000011</v>
      </c>
      <c r="F8" s="60">
        <f>food_insecure</f>
        <v>0.43700000000000011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0.43700000000000011</v>
      </c>
      <c r="F9" s="60">
        <f>food_insecure</f>
        <v>0.43700000000000011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0.51800000000000002</v>
      </c>
      <c r="E10" s="60">
        <f>IF(ISBLANK(comm_deliv), frac_children_health_facility,1)</f>
        <v>0.51800000000000002</v>
      </c>
      <c r="F10" s="60">
        <f>IF(ISBLANK(comm_deliv), frac_children_health_facility,1)</f>
        <v>0.51800000000000002</v>
      </c>
      <c r="G10" s="60">
        <f>IF(ISBLANK(comm_deliv), frac_children_health_facility,1)</f>
        <v>0.51800000000000002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0.43700000000000011</v>
      </c>
      <c r="I15" s="60">
        <f>food_insecure</f>
        <v>0.43700000000000011</v>
      </c>
      <c r="J15" s="60">
        <f>food_insecure</f>
        <v>0.43700000000000011</v>
      </c>
      <c r="K15" s="60">
        <f>food_insecure</f>
        <v>0.43700000000000011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0.47199999999999998</v>
      </c>
      <c r="I18" s="60">
        <f>frac_PW_health_facility</f>
        <v>0.47199999999999998</v>
      </c>
      <c r="J18" s="60">
        <f>frac_PW_health_facility</f>
        <v>0.47199999999999998</v>
      </c>
      <c r="K18" s="60">
        <f>frac_PW_health_facility</f>
        <v>0.47199999999999998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0.55000000000000004</v>
      </c>
      <c r="M24" s="60">
        <f>famplan_unmet_need</f>
        <v>0.55000000000000004</v>
      </c>
      <c r="N24" s="60">
        <f>famplan_unmet_need</f>
        <v>0.55000000000000004</v>
      </c>
      <c r="O24" s="60">
        <f>famplan_unmet_need</f>
        <v>0.55000000000000004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0.41111021703033468</v>
      </c>
      <c r="M25" s="60">
        <f>(1-food_insecure)*(0.49)+food_insecure*(0.7)</f>
        <v>0.58177000000000001</v>
      </c>
      <c r="N25" s="60">
        <f>(1-food_insecure)*(0.49)+food_insecure*(0.7)</f>
        <v>0.58177000000000001</v>
      </c>
      <c r="O25" s="60">
        <f>(1-food_insecure)*(0.49)+food_insecure*(0.7)</f>
        <v>0.58177000000000001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0.17619009301300059</v>
      </c>
      <c r="M26" s="60">
        <f>(1-food_insecure)*(0.21)+food_insecure*(0.3)</f>
        <v>0.24933</v>
      </c>
      <c r="N26" s="60">
        <f>(1-food_insecure)*(0.21)+food_insecure*(0.3)</f>
        <v>0.24933</v>
      </c>
      <c r="O26" s="60">
        <f>(1-food_insecure)*(0.21)+food_insecure*(0.3)</f>
        <v>0.24933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0.1193538952789307</v>
      </c>
      <c r="M27" s="60">
        <f>(1-food_insecure)*(0.3)</f>
        <v>0.16889999999999997</v>
      </c>
      <c r="N27" s="60">
        <f>(1-food_insecure)*(0.3)</f>
        <v>0.16889999999999997</v>
      </c>
      <c r="O27" s="60">
        <f>(1-food_insecure)*(0.3)</f>
        <v>0.16889999999999997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0.29334579467773397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O9SpKYJqd9YdeW3hmAkx2X3tEK3retp7unMgkxf0BDRwJwPgCPK6Uhf54sV9WE/Ella7B782amgp1giFEHQ0EQ==" saltValue="Ouetry9s+fJl5cmk5mhia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qF/3LmE4ZFUaMjbYCFkcdxoZmRC6sKgt9/sWhp8TCsPlHpLDkAlopOHKVm+kUBx6GZJzQYHiFhpUAB+P1HsYAQ==" saltValue="6pZuzsCascJcCBNslFHzZ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9Ml23HaGGfXqHbb6AWXtVX2fuj0xppgBTnO6+YNN/osGBx0O+ogx89YJlwONRYb7wBKVCMILSQYD3pRaDJvtg==" saltValue="0co+9LR1VviTN5MfeEl4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OnKGVbHo7lZskzu7YQzkjE69Q03nTsBPW+ylw1YqVTFpRdLf0xkQtn3W4YrD6OjB9EI3aO3FR3JYF35eYRENA==" saltValue="4k+r5yjkqiRm/+NtPz4Uz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H1Yt3uIqwAzFMbTv9pczB8NcC5T4i4iocIujf2E6IX9ntv6XNneKGkeSXjcMulE982+AdcQlcsPikVIUMImqA==" saltValue="0VRGtiJTmO0/wSZ7fjwsZ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QxthG33nAxvojH1lBrXlt9SzRulV6lgjgUW05HgYg11SIGXR2LGvEmIs3G7JftHQNZx4mB7QSzpWVYp2YQP2g==" saltValue="daOwN54uDEGEwvZVaFO3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786355.96059999999</v>
      </c>
      <c r="C2" s="49">
        <v>1167000</v>
      </c>
      <c r="D2" s="49">
        <v>1786000</v>
      </c>
      <c r="E2" s="49">
        <v>1250000</v>
      </c>
      <c r="F2" s="49">
        <v>846000</v>
      </c>
      <c r="G2" s="17">
        <f t="shared" ref="G2:G11" si="0">C2+D2+E2+F2</f>
        <v>5049000</v>
      </c>
      <c r="H2" s="17">
        <f t="shared" ref="H2:H11" si="1">(B2 + stillbirth*B2/(1000-stillbirth))/(1-abortion)</f>
        <v>911330.44576457504</v>
      </c>
      <c r="I2" s="17">
        <f t="shared" ref="I2:I11" si="2">G2-H2</f>
        <v>4137669.5542354248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799199.47919999994</v>
      </c>
      <c r="C3" s="50">
        <v>1205000</v>
      </c>
      <c r="D3" s="50">
        <v>1843000</v>
      </c>
      <c r="E3" s="50">
        <v>1287000</v>
      </c>
      <c r="F3" s="50">
        <v>878000</v>
      </c>
      <c r="G3" s="17">
        <f t="shared" si="0"/>
        <v>5213000</v>
      </c>
      <c r="H3" s="17">
        <f t="shared" si="1"/>
        <v>926215.16733773239</v>
      </c>
      <c r="I3" s="17">
        <f t="shared" si="2"/>
        <v>4286784.8326622676</v>
      </c>
    </row>
    <row r="4" spans="1:9" ht="15.75" customHeight="1" x14ac:dyDescent="0.25">
      <c r="A4" s="5">
        <f t="shared" si="3"/>
        <v>2023</v>
      </c>
      <c r="B4" s="49">
        <v>811999.16799999983</v>
      </c>
      <c r="C4" s="50">
        <v>1245000</v>
      </c>
      <c r="D4" s="50">
        <v>1903000</v>
      </c>
      <c r="E4" s="50">
        <v>1324000</v>
      </c>
      <c r="F4" s="50">
        <v>913000</v>
      </c>
      <c r="G4" s="17">
        <f t="shared" si="0"/>
        <v>5385000</v>
      </c>
      <c r="H4" s="17">
        <f t="shared" si="1"/>
        <v>941049.09330028424</v>
      </c>
      <c r="I4" s="17">
        <f t="shared" si="2"/>
        <v>4443950.9066997161</v>
      </c>
    </row>
    <row r="5" spans="1:9" ht="15.75" customHeight="1" x14ac:dyDescent="0.25">
      <c r="A5" s="5">
        <f t="shared" si="3"/>
        <v>2024</v>
      </c>
      <c r="B5" s="49">
        <v>824668.00079999981</v>
      </c>
      <c r="C5" s="50">
        <v>1284000</v>
      </c>
      <c r="D5" s="50">
        <v>1965000</v>
      </c>
      <c r="E5" s="50">
        <v>1364000</v>
      </c>
      <c r="F5" s="50">
        <v>947000</v>
      </c>
      <c r="G5" s="17">
        <f t="shared" si="0"/>
        <v>5560000</v>
      </c>
      <c r="H5" s="17">
        <f t="shared" si="1"/>
        <v>955731.36649642233</v>
      </c>
      <c r="I5" s="17">
        <f t="shared" si="2"/>
        <v>4604268.6335035777</v>
      </c>
    </row>
    <row r="6" spans="1:9" ht="15.75" customHeight="1" x14ac:dyDescent="0.25">
      <c r="A6" s="5">
        <f t="shared" si="3"/>
        <v>2025</v>
      </c>
      <c r="B6" s="49">
        <v>837261.90899999999</v>
      </c>
      <c r="C6" s="50">
        <v>1321000</v>
      </c>
      <c r="D6" s="50">
        <v>2031000</v>
      </c>
      <c r="E6" s="50">
        <v>1407000</v>
      </c>
      <c r="F6" s="50">
        <v>982000</v>
      </c>
      <c r="G6" s="17">
        <f t="shared" si="0"/>
        <v>5741000</v>
      </c>
      <c r="H6" s="17">
        <f t="shared" si="1"/>
        <v>970326.80742760946</v>
      </c>
      <c r="I6" s="17">
        <f t="shared" si="2"/>
        <v>4770673.1925723907</v>
      </c>
    </row>
    <row r="7" spans="1:9" ht="15.75" customHeight="1" x14ac:dyDescent="0.25">
      <c r="A7" s="5">
        <f t="shared" si="3"/>
        <v>2026</v>
      </c>
      <c r="B7" s="49">
        <v>850710.91120000009</v>
      </c>
      <c r="C7" s="50">
        <v>1355000</v>
      </c>
      <c r="D7" s="50">
        <v>2098000</v>
      </c>
      <c r="E7" s="50">
        <v>1450000</v>
      </c>
      <c r="F7" s="50">
        <v>1014000</v>
      </c>
      <c r="G7" s="17">
        <f t="shared" si="0"/>
        <v>5917000</v>
      </c>
      <c r="H7" s="17">
        <f t="shared" si="1"/>
        <v>985913.24128723587</v>
      </c>
      <c r="I7" s="17">
        <f t="shared" si="2"/>
        <v>4931086.7587127639</v>
      </c>
    </row>
    <row r="8" spans="1:9" ht="15.75" customHeight="1" x14ac:dyDescent="0.25">
      <c r="A8" s="5">
        <f t="shared" si="3"/>
        <v>2027</v>
      </c>
      <c r="B8" s="49">
        <v>864035.2448000001</v>
      </c>
      <c r="C8" s="50">
        <v>1388000</v>
      </c>
      <c r="D8" s="50">
        <v>2169000</v>
      </c>
      <c r="E8" s="50">
        <v>1496000</v>
      </c>
      <c r="F8" s="50">
        <v>1049000</v>
      </c>
      <c r="G8" s="17">
        <f t="shared" si="0"/>
        <v>6102000</v>
      </c>
      <c r="H8" s="17">
        <f t="shared" si="1"/>
        <v>1001355.1931355295</v>
      </c>
      <c r="I8" s="17">
        <f t="shared" si="2"/>
        <v>5100644.8068644702</v>
      </c>
    </row>
    <row r="9" spans="1:9" ht="15.75" customHeight="1" x14ac:dyDescent="0.25">
      <c r="A9" s="5">
        <f t="shared" si="3"/>
        <v>2028</v>
      </c>
      <c r="B9" s="49">
        <v>877289.81760000018</v>
      </c>
      <c r="C9" s="50">
        <v>1419000</v>
      </c>
      <c r="D9" s="50">
        <v>2241000</v>
      </c>
      <c r="E9" s="50">
        <v>1546000</v>
      </c>
      <c r="F9" s="50">
        <v>1082000</v>
      </c>
      <c r="G9" s="17">
        <f t="shared" si="0"/>
        <v>6288000</v>
      </c>
      <c r="H9" s="17">
        <f t="shared" si="1"/>
        <v>1016716.2971945952</v>
      </c>
      <c r="I9" s="17">
        <f t="shared" si="2"/>
        <v>5271283.7028054046</v>
      </c>
    </row>
    <row r="10" spans="1:9" ht="15.75" customHeight="1" x14ac:dyDescent="0.25">
      <c r="A10" s="5">
        <f t="shared" si="3"/>
        <v>2029</v>
      </c>
      <c r="B10" s="49">
        <v>890392.99580000015</v>
      </c>
      <c r="C10" s="50">
        <v>1451000</v>
      </c>
      <c r="D10" s="50">
        <v>2314000</v>
      </c>
      <c r="E10" s="50">
        <v>1596000</v>
      </c>
      <c r="F10" s="50">
        <v>1116000</v>
      </c>
      <c r="G10" s="17">
        <f t="shared" si="0"/>
        <v>6477000</v>
      </c>
      <c r="H10" s="17">
        <f t="shared" si="1"/>
        <v>1031901.9457154345</v>
      </c>
      <c r="I10" s="17">
        <f t="shared" si="2"/>
        <v>5445098.0542845652</v>
      </c>
    </row>
    <row r="11" spans="1:9" ht="15.75" customHeight="1" x14ac:dyDescent="0.25">
      <c r="A11" s="5">
        <f t="shared" si="3"/>
        <v>2030</v>
      </c>
      <c r="B11" s="49">
        <v>903332.18</v>
      </c>
      <c r="C11" s="50">
        <v>1483000</v>
      </c>
      <c r="D11" s="50">
        <v>2386000</v>
      </c>
      <c r="E11" s="50">
        <v>1649000</v>
      </c>
      <c r="F11" s="50">
        <v>1151000</v>
      </c>
      <c r="G11" s="17">
        <f t="shared" si="0"/>
        <v>6669000</v>
      </c>
      <c r="H11" s="17">
        <f t="shared" si="1"/>
        <v>1046897.5368925122</v>
      </c>
      <c r="I11" s="17">
        <f t="shared" si="2"/>
        <v>5622102.4631074881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dGurzItRvLtpabqrWrgqDf46Yl+T20bXSHZVULAHly0y3+iifJWYV87rxGjYV5ifsJuxALi4V8qBno30iPcLw==" saltValue="y5SF9+p0JupwuPTUf4fmN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2.5585887016945681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2.5585887016945681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1.8555775343917726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1.8555775343917726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1.8460363486785418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1.8460363486785418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1.5311472804225661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1.5311472804225661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3.8199833974375879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3.8199833974375879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2.266399711800319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2.266399711800319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tNW/S2VhZDHldk7fJ51wxCNrTvbi0B1/FB8PISZKe3C9zFMktNisT9LEC99IPHfj+PrngJdtPpoyGDUJyNaOJQ==" saltValue="Z8111t8yJfIelcBmlQlX4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2h13llzVS/vM+1wc69YgodDuuCq6RkxJjSOLlr6pEB+cb0DGxaNby1mUZn85X9HWqbd1+zdmOS8rI57CTGfGZQ==" saltValue="RHDBPT+Rf4A0I9awZqTt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2kPy/dBhLwLwR3IFyHLvPUdrP8WNVGJ4tU//FNVqNGSnqZ2k/+N66AmG0kyFoTBdCsjpl6MyxWoq5CHhvKtaCw==" saltValue="4gSuUWWNe/5VBbbeqMY6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0.58947155580183253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0.53126740460851185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0.8555544686303107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0.82379869155890351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0.8555544686303107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0.82379869155890351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0.38823320516659326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0.33374546354081058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0.82068836087289754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0.78320969926640371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0.82068836087289754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0.78320969926640371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0.9028029665374232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0.87997737444892565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0.89090823609297065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0.86570482418100869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0.89090823609297065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0.86570482418100869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q5/hh3CiiiMf64ArKSG19LsTGFXgJVvQC6Eh3WUlEb+o51fE+fYMIiHcUvUXbxdbZ4ITurTpM7YUHGsS3Q1jFA==" saltValue="7+P6LeeY0GMAThVg3YU4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4CkmFCZCAiyuCSIYQCeGDXNLFSn8UYx7ItVYhrAW3ZukX0+hDkKyPtumiXh6bjPafQp1fqrb2/UdR8Lmx8zi6Q==" saltValue="rQK3pini4HGuY+ZLHcI3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0.18681672153479315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0.22194398810996116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0.22194398810996116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0.52218430034129693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0.52218430034129693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0.52218430034129693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0.52218430034129693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0.56880620919058755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0.56880620919058755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0.56880620919058755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0.56880620919058755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0.26327884934114226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0.30734934813342368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0.30734934813342368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0.62962962962962965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0.62962962962962965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0.62962962962962965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0.62962962962962965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0.6723460026212319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0.6723460026212319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0.6723460026212319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0.6723460026212319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9.4923562398304878E-2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0.11522033146095881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0.11522033146095881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0.33284989122552577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0.33284989122552577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0.33284989122552577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0.33284989122552577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0.37586496974301914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0.37586496974301914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0.37586496974301914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0.37586496974301914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0.17250280363628359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0.20561916868589078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0.20561916868589078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0.497907949790795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0.497907949790795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0.497907949790795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0.497907949790795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0.54483386436049153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0.54483386436049153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0.54483386436049153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0.54483386436049153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0.74284503940785807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0.78198362212489092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0.78198362212489092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0.9321650650084794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0.9321650650084794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0.9321650650084794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0.9321650650084794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0.94313981918462486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0.94313981918462486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0.94313981918462486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0.94313981918462486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0.50676382364765082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0.56057893288466043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0.56057893288466043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0.83014861995753741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0.83014861995753741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0.83014861995753741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0.83014861995753741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0.85506196101166743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0.85506196101166743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0.85506196101166743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0.85506196101166743</v>
      </c>
    </row>
  </sheetData>
  <sheetProtection algorithmName="SHA-512" hashValue="URu1wCvuQAm9kLyBGA9ukI+RIa+Ge5KeudE/OMWA+cySRjwJ3qEXZnoUeMf7tuJ/v1kZnqutTcLnjzWLTFXbUg==" saltValue="H8uVGhxAA643ffJy5hFU0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0.72908743483075045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0.72574424895857059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0.73590947061094925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0.74581900530904144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0.72338563085281271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0.70816289455921666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0.72393946464278158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0.74029259945614811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0.62187659136697315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0.61790374143572135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0.63002840318457887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0.64197806355070863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0.61510954292481812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0.59724569585035048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0.61576501563441921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0.63529795701050107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0.84734356583007242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0.84514976820620757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0.85179304992060345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0.85819216773737794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0.84359674208456636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0.83346652442210556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0.8439618078003932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0.85463277381423652</v>
      </c>
    </row>
  </sheetData>
  <sheetProtection algorithmName="SHA-512" hashValue="ZIeJ1hclFNRMmrUuKWYCZucWwBVT9ndFV8BeDc6YS3h6/bmtB44AxiFDwzoiS0/YDZqM63FMyLEbxVvDogUMjQ==" saltValue="8Cob/xBmerda1Vvfr06uD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W6E9y2dWB1r1wyRlEkjzGL0MRiz2RvAllswqOHJrxVGLa0UnuMoWUKhDtQb63nQnGP8C0euPDgSZIoSku1ipVg==" saltValue="VSHlJsWl9zJg0eAFHhiA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nmLo9hMg7rDqtdO9Xv+azWgzGCRJcvIaWWLSg1NJ7+0b9iXpUrGBE9b8AYxJDkZffB+KwDvwkR5r7pRHV8LIQw==" saltValue="qvZBHEKN5tsSoBQ9uUySm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3.5136667489803499E-3</v>
      </c>
    </row>
    <row r="4" spans="1:8" ht="15.75" customHeight="1" x14ac:dyDescent="0.25">
      <c r="B4" s="19" t="s">
        <v>97</v>
      </c>
      <c r="C4" s="101">
        <v>0.2078616699517728</v>
      </c>
    </row>
    <row r="5" spans="1:8" ht="15.75" customHeight="1" x14ac:dyDescent="0.25">
      <c r="B5" s="19" t="s">
        <v>95</v>
      </c>
      <c r="C5" s="101">
        <v>6.4062804767993961E-2</v>
      </c>
    </row>
    <row r="6" spans="1:8" ht="15.75" customHeight="1" x14ac:dyDescent="0.25">
      <c r="B6" s="19" t="s">
        <v>91</v>
      </c>
      <c r="C6" s="101">
        <v>0.27121483040915861</v>
      </c>
    </row>
    <row r="7" spans="1:8" ht="15.75" customHeight="1" x14ac:dyDescent="0.25">
      <c r="B7" s="19" t="s">
        <v>96</v>
      </c>
      <c r="C7" s="101">
        <v>0.29484527717629078</v>
      </c>
    </row>
    <row r="8" spans="1:8" ht="15.75" customHeight="1" x14ac:dyDescent="0.25">
      <c r="B8" s="19" t="s">
        <v>98</v>
      </c>
      <c r="C8" s="101">
        <v>4.6855961171815086E-3</v>
      </c>
    </row>
    <row r="9" spans="1:8" ht="15.75" customHeight="1" x14ac:dyDescent="0.25">
      <c r="B9" s="19" t="s">
        <v>92</v>
      </c>
      <c r="C9" s="101">
        <v>6.9831857028983604E-2</v>
      </c>
    </row>
    <row r="10" spans="1:8" ht="15.75" customHeight="1" x14ac:dyDescent="0.25">
      <c r="B10" s="19" t="s">
        <v>94</v>
      </c>
      <c r="C10" s="101">
        <v>8.3984297799638383E-2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0.1171444056414053</v>
      </c>
      <c r="D14" s="55">
        <v>0.1171444056414053</v>
      </c>
      <c r="E14" s="55">
        <v>0.1171444056414053</v>
      </c>
      <c r="F14" s="55">
        <v>0.1171444056414053</v>
      </c>
    </row>
    <row r="15" spans="1:8" ht="15.75" customHeight="1" x14ac:dyDescent="0.25">
      <c r="B15" s="19" t="s">
        <v>102</v>
      </c>
      <c r="C15" s="101">
        <v>0.16548013468069589</v>
      </c>
      <c r="D15" s="101">
        <v>0.16548013468069589</v>
      </c>
      <c r="E15" s="101">
        <v>0.16548013468069589</v>
      </c>
      <c r="F15" s="101">
        <v>0.16548013468069589</v>
      </c>
    </row>
    <row r="16" spans="1:8" ht="15.75" customHeight="1" x14ac:dyDescent="0.25">
      <c r="B16" s="19" t="s">
        <v>2</v>
      </c>
      <c r="C16" s="101">
        <v>2.2647488973396669E-2</v>
      </c>
      <c r="D16" s="101">
        <v>2.2647488973396669E-2</v>
      </c>
      <c r="E16" s="101">
        <v>2.2647488973396669E-2</v>
      </c>
      <c r="F16" s="101">
        <v>2.2647488973396669E-2</v>
      </c>
    </row>
    <row r="17" spans="1:8" ht="15.75" customHeight="1" x14ac:dyDescent="0.25">
      <c r="B17" s="19" t="s">
        <v>90</v>
      </c>
      <c r="C17" s="101">
        <v>1.321958650648223E-2</v>
      </c>
      <c r="D17" s="101">
        <v>1.321958650648223E-2</v>
      </c>
      <c r="E17" s="101">
        <v>1.321958650648223E-2</v>
      </c>
      <c r="F17" s="101">
        <v>1.321958650648223E-2</v>
      </c>
    </row>
    <row r="18" spans="1:8" ht="15.75" customHeight="1" x14ac:dyDescent="0.25">
      <c r="B18" s="19" t="s">
        <v>3</v>
      </c>
      <c r="C18" s="101">
        <v>0.29445434599677228</v>
      </c>
      <c r="D18" s="101">
        <v>0.29445434599677228</v>
      </c>
      <c r="E18" s="101">
        <v>0.29445434599677228</v>
      </c>
      <c r="F18" s="101">
        <v>0.29445434599677228</v>
      </c>
    </row>
    <row r="19" spans="1:8" ht="15.75" customHeight="1" x14ac:dyDescent="0.25">
      <c r="B19" s="19" t="s">
        <v>101</v>
      </c>
      <c r="C19" s="101">
        <v>2.468766488361928E-2</v>
      </c>
      <c r="D19" s="101">
        <v>2.468766488361928E-2</v>
      </c>
      <c r="E19" s="101">
        <v>2.468766488361928E-2</v>
      </c>
      <c r="F19" s="101">
        <v>2.468766488361928E-2</v>
      </c>
    </row>
    <row r="20" spans="1:8" ht="15.75" customHeight="1" x14ac:dyDescent="0.25">
      <c r="B20" s="19" t="s">
        <v>79</v>
      </c>
      <c r="C20" s="101">
        <v>1.016499282239128E-2</v>
      </c>
      <c r="D20" s="101">
        <v>1.016499282239128E-2</v>
      </c>
      <c r="E20" s="101">
        <v>1.016499282239128E-2</v>
      </c>
      <c r="F20" s="101">
        <v>1.016499282239128E-2</v>
      </c>
    </row>
    <row r="21" spans="1:8" ht="15.75" customHeight="1" x14ac:dyDescent="0.25">
      <c r="B21" s="19" t="s">
        <v>88</v>
      </c>
      <c r="C21" s="101">
        <v>8.2803444365753973E-2</v>
      </c>
      <c r="D21" s="101">
        <v>8.2803444365753973E-2</v>
      </c>
      <c r="E21" s="101">
        <v>8.2803444365753973E-2</v>
      </c>
      <c r="F21" s="101">
        <v>8.2803444365753973E-2</v>
      </c>
    </row>
    <row r="22" spans="1:8" ht="15.75" customHeight="1" x14ac:dyDescent="0.25">
      <c r="B22" s="19" t="s">
        <v>99</v>
      </c>
      <c r="C22" s="101">
        <v>0.26939793612948287</v>
      </c>
      <c r="D22" s="101">
        <v>0.26939793612948287</v>
      </c>
      <c r="E22" s="101">
        <v>0.26939793612948287</v>
      </c>
      <c r="F22" s="101">
        <v>0.26939793612948287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8.7586460000000005E-2</v>
      </c>
    </row>
    <row r="27" spans="1:8" ht="15.75" customHeight="1" x14ac:dyDescent="0.25">
      <c r="B27" s="19" t="s">
        <v>89</v>
      </c>
      <c r="C27" s="101">
        <v>8.3866540000000003E-3</v>
      </c>
    </row>
    <row r="28" spans="1:8" ht="15.75" customHeight="1" x14ac:dyDescent="0.25">
      <c r="B28" s="19" t="s">
        <v>103</v>
      </c>
      <c r="C28" s="101">
        <v>0.15511656900000001</v>
      </c>
    </row>
    <row r="29" spans="1:8" ht="15.75" customHeight="1" x14ac:dyDescent="0.25">
      <c r="B29" s="19" t="s">
        <v>86</v>
      </c>
      <c r="C29" s="101">
        <v>0.16688481799999999</v>
      </c>
    </row>
    <row r="30" spans="1:8" ht="15.75" customHeight="1" x14ac:dyDescent="0.25">
      <c r="B30" s="19" t="s">
        <v>4</v>
      </c>
      <c r="C30" s="101">
        <v>0.10560810299999999</v>
      </c>
    </row>
    <row r="31" spans="1:8" ht="15.75" customHeight="1" x14ac:dyDescent="0.25">
      <c r="B31" s="19" t="s">
        <v>80</v>
      </c>
      <c r="C31" s="101">
        <v>0.107401392</v>
      </c>
    </row>
    <row r="32" spans="1:8" ht="15.75" customHeight="1" x14ac:dyDescent="0.25">
      <c r="B32" s="19" t="s">
        <v>85</v>
      </c>
      <c r="C32" s="101">
        <v>1.8908227E-2</v>
      </c>
    </row>
    <row r="33" spans="2:3" ht="15.75" customHeight="1" x14ac:dyDescent="0.25">
      <c r="B33" s="19" t="s">
        <v>100</v>
      </c>
      <c r="C33" s="101">
        <v>8.4811863000000015E-2</v>
      </c>
    </row>
    <row r="34" spans="2:3" ht="15.75" customHeight="1" x14ac:dyDescent="0.25">
      <c r="B34" s="19" t="s">
        <v>87</v>
      </c>
      <c r="C34" s="101">
        <v>0.26529591499999999</v>
      </c>
    </row>
    <row r="35" spans="2:3" ht="15.75" customHeight="1" x14ac:dyDescent="0.25">
      <c r="B35" s="27" t="s">
        <v>60</v>
      </c>
      <c r="C35" s="48">
        <f>SUM(C26:C34)</f>
        <v>1.0000000009999999</v>
      </c>
    </row>
  </sheetData>
  <sheetProtection algorithmName="SHA-512" hashValue="XcPRaDYLzLLfpr5o3ZEW/Y4rOlH5SR3A/nEyZqxdGgabaQDHkOU70oTWtf1lgcw592P48RJvOU0slax1fNxhkg==" saltValue="SZHfxj53l5TMNToy0HWna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0.56081528677953763</v>
      </c>
      <c r="D2" s="52">
        <f>IFERROR(1-_xlfn.NORM.DIST(_xlfn.NORM.INV(SUM(D4:D5), 0, 1) + 1, 0, 1, TRUE), "")</f>
        <v>0.56081528677953763</v>
      </c>
      <c r="E2" s="52">
        <f>IFERROR(1-_xlfn.NORM.DIST(_xlfn.NORM.INV(SUM(E4:E5), 0, 1) + 1, 0, 1, TRUE), "")</f>
        <v>0.44804499658952601</v>
      </c>
      <c r="F2" s="52">
        <f>IFERROR(1-_xlfn.NORM.DIST(_xlfn.NORM.INV(SUM(F4:F5), 0, 1) + 1, 0, 1, TRUE), "")</f>
        <v>0.25846116065264568</v>
      </c>
      <c r="G2" s="52">
        <f>IFERROR(1-_xlfn.NORM.DIST(_xlfn.NORM.INV(SUM(G4:G5), 0, 1) + 1, 0, 1, TRUE), "")</f>
        <v>0.22007549233228663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0.31473702848540264</v>
      </c>
      <c r="D3" s="52">
        <f>IFERROR(_xlfn.NORM.DIST(_xlfn.NORM.INV(SUM(D4:D5), 0, 1) + 1, 0, 1, TRUE) - SUM(D4:D5), "")</f>
        <v>0.31473702848540264</v>
      </c>
      <c r="E3" s="52">
        <f>IFERROR(_xlfn.NORM.DIST(_xlfn.NORM.INV(SUM(E4:E5), 0, 1) + 1, 0, 1, TRUE) - SUM(E4:E5), "")</f>
        <v>0.35964020726074319</v>
      </c>
      <c r="F3" s="52">
        <f>IFERROR(_xlfn.NORM.DIST(_xlfn.NORM.INV(SUM(F4:F5), 0, 1) + 1, 0, 1, TRUE) - SUM(F4:F5), "")</f>
        <v>0.37908339679955533</v>
      </c>
      <c r="G3" s="52">
        <f>IFERROR(_xlfn.NORM.DIST(_xlfn.NORM.INV(SUM(G4:G5), 0, 1) + 1, 0, 1, TRUE) - SUM(G4:G5), "")</f>
        <v>0.37012537889688435</v>
      </c>
    </row>
    <row r="4" spans="1:15" ht="15.75" customHeight="1" x14ac:dyDescent="0.25">
      <c r="B4" s="5" t="s">
        <v>110</v>
      </c>
      <c r="C4" s="45">
        <v>6.2856659293174702E-2</v>
      </c>
      <c r="D4" s="53">
        <v>6.2856659293174702E-2</v>
      </c>
      <c r="E4" s="53">
        <v>0.104332022368908</v>
      </c>
      <c r="F4" s="53">
        <v>0.21864350140094799</v>
      </c>
      <c r="G4" s="53">
        <v>0.23300413787365001</v>
      </c>
    </row>
    <row r="5" spans="1:15" ht="15.75" customHeight="1" x14ac:dyDescent="0.25">
      <c r="B5" s="5" t="s">
        <v>106</v>
      </c>
      <c r="C5" s="45">
        <v>6.1591025441885001E-2</v>
      </c>
      <c r="D5" s="53">
        <v>6.1591025441885001E-2</v>
      </c>
      <c r="E5" s="53">
        <v>8.7982773780822809E-2</v>
      </c>
      <c r="F5" s="53">
        <v>0.143811941146851</v>
      </c>
      <c r="G5" s="53">
        <v>0.17679499089717901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0.37371155986869176</v>
      </c>
      <c r="D8" s="52">
        <f>IFERROR(1-_xlfn.NORM.DIST(_xlfn.NORM.INV(SUM(D10:D11), 0, 1) + 1, 0, 1, TRUE), "")</f>
        <v>0.37371155986869176</v>
      </c>
      <c r="E8" s="52">
        <f>IFERROR(1-_xlfn.NORM.DIST(_xlfn.NORM.INV(SUM(E10:E11), 0, 1) + 1, 0, 1, TRUE), "")</f>
        <v>0.2915208298526345</v>
      </c>
      <c r="F8" s="52">
        <f>IFERROR(1-_xlfn.NORM.DIST(_xlfn.NORM.INV(SUM(F10:F11), 0, 1) + 1, 0, 1, TRUE), "")</f>
        <v>0.416466993926073</v>
      </c>
      <c r="G8" s="52">
        <f>IFERROR(1-_xlfn.NORM.DIST(_xlfn.NORM.INV(SUM(G10:G11), 0, 1) + 1, 0, 1, TRUE), "")</f>
        <v>0.63092569738017779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0.37739021708882026</v>
      </c>
      <c r="D9" s="52">
        <f>IFERROR(_xlfn.NORM.DIST(_xlfn.NORM.INV(SUM(D10:D11), 0, 1) + 1, 0, 1, TRUE) - SUM(D10:D11), "")</f>
        <v>0.37739021708882026</v>
      </c>
      <c r="E9" s="52">
        <f>IFERROR(_xlfn.NORM.DIST(_xlfn.NORM.INV(SUM(E10:E11), 0, 1) + 1, 0, 1, TRUE) - SUM(E10:E11), "")</f>
        <v>0.38250340932983751</v>
      </c>
      <c r="F9" s="52">
        <f>IFERROR(_xlfn.NORM.DIST(_xlfn.NORM.INV(SUM(F10:F11), 0, 1) + 1, 0, 1, TRUE) - SUM(F10:F11), "")</f>
        <v>0.36849449789712307</v>
      </c>
      <c r="G9" s="52">
        <f>IFERROR(_xlfn.NORM.DIST(_xlfn.NORM.INV(SUM(G10:G11), 0, 1) + 1, 0, 1, TRUE) - SUM(G10:G11), "")</f>
        <v>0.27802251920712739</v>
      </c>
    </row>
    <row r="10" spans="1:15" ht="15.75" customHeight="1" x14ac:dyDescent="0.25">
      <c r="B10" s="5" t="s">
        <v>107</v>
      </c>
      <c r="C10" s="45">
        <v>0.13700340688228599</v>
      </c>
      <c r="D10" s="53">
        <v>0.13700340688228599</v>
      </c>
      <c r="E10" s="53">
        <v>0.19923220574855799</v>
      </c>
      <c r="F10" s="53">
        <v>0.13461001217365301</v>
      </c>
      <c r="G10" s="53">
        <v>5.93392513692379E-2</v>
      </c>
    </row>
    <row r="11" spans="1:15" ht="15.75" customHeight="1" x14ac:dyDescent="0.25">
      <c r="B11" s="5" t="s">
        <v>119</v>
      </c>
      <c r="C11" s="45">
        <v>0.111894816160202</v>
      </c>
      <c r="D11" s="53">
        <v>0.111894816160202</v>
      </c>
      <c r="E11" s="53">
        <v>0.12674355506897</v>
      </c>
      <c r="F11" s="53">
        <v>8.0428496003150898E-2</v>
      </c>
      <c r="G11" s="53">
        <v>3.1712532043456997E-2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0.91193049400000004</v>
      </c>
      <c r="D14" s="54">
        <v>0.91065858191199989</v>
      </c>
      <c r="E14" s="54">
        <v>0.91065858191199989</v>
      </c>
      <c r="F14" s="54">
        <v>0.88906768971299999</v>
      </c>
      <c r="G14" s="54">
        <v>0.88906768971299999</v>
      </c>
      <c r="H14" s="45">
        <v>0.57499999999999996</v>
      </c>
      <c r="I14" s="55">
        <v>0.57499999999999996</v>
      </c>
      <c r="J14" s="55">
        <v>0.57499999999999996</v>
      </c>
      <c r="K14" s="55">
        <v>0.57499999999999996</v>
      </c>
      <c r="L14" s="45">
        <v>0.48699999999999999</v>
      </c>
      <c r="M14" s="55">
        <v>0.48699999999999999</v>
      </c>
      <c r="N14" s="55">
        <v>0.48699999999999999</v>
      </c>
      <c r="O14" s="55">
        <v>0.48699999999999999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0.37596158476138009</v>
      </c>
      <c r="D15" s="52">
        <f t="shared" si="0"/>
        <v>0.37543721356486026</v>
      </c>
      <c r="E15" s="52">
        <f t="shared" si="0"/>
        <v>0.37543721356486026</v>
      </c>
      <c r="F15" s="52">
        <f t="shared" si="0"/>
        <v>0.36653593643797855</v>
      </c>
      <c r="G15" s="52">
        <f t="shared" si="0"/>
        <v>0.36653593643797855</v>
      </c>
      <c r="H15" s="52">
        <f t="shared" si="0"/>
        <v>0.23705525000000002</v>
      </c>
      <c r="I15" s="52">
        <f t="shared" si="0"/>
        <v>0.23705525000000002</v>
      </c>
      <c r="J15" s="52">
        <f t="shared" si="0"/>
        <v>0.23705525000000002</v>
      </c>
      <c r="K15" s="52">
        <f t="shared" si="0"/>
        <v>0.23705525000000002</v>
      </c>
      <c r="L15" s="52">
        <f t="shared" si="0"/>
        <v>0.20077549000000003</v>
      </c>
      <c r="M15" s="52">
        <f t="shared" si="0"/>
        <v>0.20077549000000003</v>
      </c>
      <c r="N15" s="52">
        <f t="shared" si="0"/>
        <v>0.20077549000000003</v>
      </c>
      <c r="O15" s="52">
        <f t="shared" si="0"/>
        <v>0.20077549000000003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0UzDlz/9jcfqXrDv2qTzjkb5K5Jrf3QtI58SeOMQHBX4Z+YzrVuX5BwEPgeBs+tgLWM8HHveRBcuMLP563oTw==" saltValue="dfOkli4Hbqsmlr4ytZ8r7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0.410705506801605</v>
      </c>
      <c r="D2" s="53">
        <v>0.22145599999999999</v>
      </c>
      <c r="E2" s="53"/>
      <c r="F2" s="53"/>
      <c r="G2" s="53"/>
    </row>
    <row r="3" spans="1:7" x14ac:dyDescent="0.25">
      <c r="B3" s="3" t="s">
        <v>127</v>
      </c>
      <c r="C3" s="53">
        <v>0.56741285324096702</v>
      </c>
      <c r="D3" s="53">
        <v>0.70792719999999998</v>
      </c>
      <c r="E3" s="53"/>
      <c r="F3" s="53"/>
      <c r="G3" s="53"/>
    </row>
    <row r="4" spans="1:7" x14ac:dyDescent="0.25">
      <c r="B4" s="3" t="s">
        <v>126</v>
      </c>
      <c r="C4" s="53">
        <v>9.9650882184505497E-3</v>
      </c>
      <c r="D4" s="53">
        <v>6.1949589999999999E-2</v>
      </c>
      <c r="E4" s="53">
        <v>0.98096853494644198</v>
      </c>
      <c r="F4" s="53">
        <v>0.90478801727294889</v>
      </c>
      <c r="G4" s="53"/>
    </row>
    <row r="5" spans="1:7" x14ac:dyDescent="0.25">
      <c r="B5" s="3" t="s">
        <v>125</v>
      </c>
      <c r="C5" s="52">
        <v>1.1916564777493499E-2</v>
      </c>
      <c r="D5" s="52">
        <v>8.66714958101511E-3</v>
      </c>
      <c r="E5" s="52">
        <f>1-SUM(E2:E4)</f>
        <v>1.9031465053558017E-2</v>
      </c>
      <c r="F5" s="52">
        <f>1-SUM(F2:F4)</f>
        <v>9.5211982727051114E-2</v>
      </c>
      <c r="G5" s="52">
        <f>1-SUM(G2:G4)</f>
        <v>1</v>
      </c>
    </row>
  </sheetData>
  <sheetProtection algorithmName="SHA-512" hashValue="luWyOeXneK7jzZQLbUF9LSG+ZsZGb7jWx7hCexOyYP7X4+riWfpkbZp9BJHx0Sy+WvdoEKubqS9r4vVxGiMsMQ==" saltValue="tqz3n9DQijdBYvyMHQlS9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5yiVE9Qp6Kqh3iHuYd0+2cCRqKyBAGWFVPukU6ala0uK0TxQbjwddDPTipICDo6bx2w1Gx1AtRfXd1tuMXSdA==" saltValue="8w1QPv6gxqloVdi0MPKL2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5H0WRxP2WOPuJq/rYJg+t7eMxzKHkni/2ZXxeZmGv0JdTh7q9x6Voy/pVSzU6WeMzRCgp6fFEVFI+MrV7qu/yQ==" saltValue="5cNtMoCft1RAzLer4Ixvn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WblZKPqvQEtDEbnIy8YGG/C2ZfJeAST6RtMu91i1NSPSsUJrOF6X/6cRWm2UQD7O9l/6nhQkMX7/stspcx/G4Q==" saltValue="7A5eyFtugnkovPMYby/Sd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rzDK6XSvScunde57Kl0dcy17i1ud0REU4aIDiVduE/OHGpXFLXY++3ztiSwQmo+b1MLO0qyz95Y4vyhACaSeyg==" saltValue="z98l7+3AXC5MKsbw0aXxA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2024-03-18T00:38:21Z</dcterms:modified>
</cp:coreProperties>
</file>