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82486151-AFD7-4B28-AB91-B8B4734861A3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A39" i="2"/>
  <c r="I38" i="2"/>
  <c r="H38" i="2"/>
  <c r="G38" i="2"/>
  <c r="A34" i="2"/>
  <c r="A33" i="2"/>
  <c r="A32" i="2"/>
  <c r="A29" i="2"/>
  <c r="A24" i="2"/>
  <c r="A22" i="2"/>
  <c r="A21" i="2"/>
  <c r="A18" i="2"/>
  <c r="A13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1" i="2" s="1"/>
  <c r="C33" i="1"/>
  <c r="C20" i="1"/>
  <c r="A19" i="2" l="1"/>
  <c r="A30" i="2"/>
  <c r="A14" i="2"/>
  <c r="A25" i="2"/>
  <c r="A35" i="2"/>
  <c r="A16" i="2"/>
  <c r="A26" i="2"/>
  <c r="A37" i="2"/>
  <c r="A40" i="2"/>
  <c r="I10" i="2"/>
  <c r="A17" i="2"/>
  <c r="A27" i="2"/>
  <c r="A38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<sst xmlns="http://schemas.openxmlformats.org/spreadsheetml/2006/main" count="2092" uniqueCount="341">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</sst>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14131809.625</v>
      </c>
    </row>
    <row r="8" spans="1:3" ht="15" customHeight="1" x14ac:dyDescent="0.25">
      <c r="B8" s="5" t="s">
        <v>44</v>
      </c>
      <c r="C8" s="44">
        <v>4.3999999999999997E-2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0.84275520324706998</v>
      </c>
    </row>
    <row r="11" spans="1:3" ht="15" customHeight="1" x14ac:dyDescent="0.25">
      <c r="B11" s="5" t="s">
        <v>49</v>
      </c>
      <c r="C11" s="45">
        <v>0.90900000000000003</v>
      </c>
    </row>
    <row r="12" spans="1:3" ht="15" customHeight="1" x14ac:dyDescent="0.25">
      <c r="B12" s="5" t="s">
        <v>41</v>
      </c>
      <c r="C12" s="45">
        <v>0.49700000000000011</v>
      </c>
    </row>
    <row r="13" spans="1:3" ht="15" customHeight="1" x14ac:dyDescent="0.25">
      <c r="B13" s="5" t="s">
        <v>62</v>
      </c>
      <c r="C13" s="45">
        <v>0.107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0.18279999999999999</v>
      </c>
    </row>
    <row r="24" spans="1:3" ht="15" customHeight="1" x14ac:dyDescent="0.25">
      <c r="B24" s="15" t="s">
        <v>46</v>
      </c>
      <c r="C24" s="45">
        <v>0.54590000000000005</v>
      </c>
    </row>
    <row r="25" spans="1:3" ht="15" customHeight="1" x14ac:dyDescent="0.25">
      <c r="B25" s="15" t="s">
        <v>47</v>
      </c>
      <c r="C25" s="45">
        <v>0.23910000000000001</v>
      </c>
    </row>
    <row r="26" spans="1:3" ht="15" customHeight="1" x14ac:dyDescent="0.25">
      <c r="B26" s="15" t="s">
        <v>48</v>
      </c>
      <c r="C26" s="45">
        <v>3.2199999999999999E-2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0.34994163927900401</v>
      </c>
    </row>
    <row r="30" spans="1:3" ht="14.25" customHeight="1" x14ac:dyDescent="0.25">
      <c r="B30" s="25" t="s">
        <v>63</v>
      </c>
      <c r="C30" s="99">
        <v>0.10516916319369</v>
      </c>
    </row>
    <row r="31" spans="1:3" ht="14.25" customHeight="1" x14ac:dyDescent="0.25">
      <c r="B31" s="25" t="s">
        <v>10</v>
      </c>
      <c r="C31" s="99">
        <v>8.4505866354929696E-2</v>
      </c>
    </row>
    <row r="32" spans="1:3" ht="14.25" customHeight="1" x14ac:dyDescent="0.25">
      <c r="B32" s="25" t="s">
        <v>11</v>
      </c>
      <c r="C32" s="99">
        <v>0.46038333117237701</v>
      </c>
    </row>
    <row r="33" spans="1:5" ht="13" customHeight="1" x14ac:dyDescent="0.25">
      <c r="B33" s="27" t="s">
        <v>60</v>
      </c>
      <c r="C33" s="48">
        <f>SUM(C29:C32)</f>
        <v>1.0000000000000007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7.8661277564155201</v>
      </c>
    </row>
    <row r="38" spans="1:5" ht="15" customHeight="1" x14ac:dyDescent="0.25">
      <c r="B38" s="11" t="s">
        <v>35</v>
      </c>
      <c r="C38" s="43">
        <v>12.4478381891936</v>
      </c>
      <c r="D38" s="12"/>
      <c r="E38" s="13"/>
    </row>
    <row r="39" spans="1:5" ht="15" customHeight="1" x14ac:dyDescent="0.25">
      <c r="B39" s="11" t="s">
        <v>61</v>
      </c>
      <c r="C39" s="43">
        <v>13.9354173113574</v>
      </c>
      <c r="D39" s="12"/>
      <c r="E39" s="12"/>
    </row>
    <row r="40" spans="1:5" ht="15" customHeight="1" x14ac:dyDescent="0.25">
      <c r="B40" s="11" t="s">
        <v>36</v>
      </c>
      <c r="C40" s="100">
        <v>0.6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7.4769316220000004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8.3228999999999994E-3</v>
      </c>
      <c r="D45" s="12"/>
    </row>
    <row r="46" spans="1:5" ht="15.75" customHeight="1" x14ac:dyDescent="0.25">
      <c r="B46" s="11" t="s">
        <v>51</v>
      </c>
      <c r="C46" s="45">
        <v>0.1031439</v>
      </c>
      <c r="D46" s="12"/>
    </row>
    <row r="47" spans="1:5" ht="15.75" customHeight="1" x14ac:dyDescent="0.25">
      <c r="B47" s="11" t="s">
        <v>59</v>
      </c>
      <c r="C47" s="45">
        <v>7.10205E-2</v>
      </c>
      <c r="D47" s="12"/>
      <c r="E47" s="13"/>
    </row>
    <row r="48" spans="1:5" ht="15" customHeight="1" x14ac:dyDescent="0.25">
      <c r="B48" s="11" t="s">
        <v>58</v>
      </c>
      <c r="C48" s="46">
        <v>0.81751270000000009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3.2</v>
      </c>
      <c r="D51" s="12"/>
    </row>
    <row r="52" spans="1:4" ht="15" customHeight="1" x14ac:dyDescent="0.25">
      <c r="B52" s="11" t="s">
        <v>13</v>
      </c>
      <c r="C52" s="100">
        <v>3.2</v>
      </c>
    </row>
    <row r="53" spans="1:4" ht="15.75" customHeight="1" x14ac:dyDescent="0.25">
      <c r="B53" s="11" t="s">
        <v>16</v>
      </c>
      <c r="C53" s="100">
        <v>3.2</v>
      </c>
    </row>
    <row r="54" spans="1:4" ht="15.75" customHeight="1" x14ac:dyDescent="0.25">
      <c r="B54" s="11" t="s">
        <v>14</v>
      </c>
      <c r="C54" s="100">
        <v>3.2</v>
      </c>
    </row>
    <row r="55" spans="1:4" ht="15.75" customHeight="1" x14ac:dyDescent="0.25">
      <c r="B55" s="11" t="s">
        <v>15</v>
      </c>
      <c r="C55" s="100">
        <v>3.2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1.9375E-2</v>
      </c>
    </row>
    <row r="59" spans="1:4" ht="15.75" customHeight="1" x14ac:dyDescent="0.25">
      <c r="B59" s="11" t="s">
        <v>40</v>
      </c>
      <c r="C59" s="45">
        <v>0.56287600000000004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8.3842697000000008E-2</v>
      </c>
    </row>
    <row r="63" spans="1:4" ht="15.75" customHeight="1" x14ac:dyDescent="0.3">
      <c r="A63" s="4"/>
    </row>
  </sheetData>
  <sheetProtection algorithmName="SHA-512" hashValue="dUONj4oq729Kl8DJyjn7vp/n4fDAMQOk3mGLPtKxRRdI1HzsSWgz/lap8v5JlS1m1jcWtrkuQl4SmIkXz5NyjA==" saltValue="yxciS5lzjQacN9x2T5Ywl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0.320865809990244</v>
      </c>
      <c r="C2" s="98">
        <v>0.95</v>
      </c>
      <c r="D2" s="56">
        <v>86.770455007029625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40.524326066971597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864.9948491750622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7.0055425565758203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13.656625510767499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13.656625510767499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13.656625510767499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13.656625510767499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13.656625510767499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13.656625510767499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0.48367209999999999</v>
      </c>
      <c r="C16" s="98">
        <v>0.95</v>
      </c>
      <c r="D16" s="56">
        <v>1.363391310662851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0.94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19.805611394811169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19.805611394811169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76.727649414499837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23.904870229687631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4.6821164540834266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0.77664353208121695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0.28463593491332001</v>
      </c>
      <c r="C27" s="98">
        <v>0.95</v>
      </c>
      <c r="D27" s="56">
        <v>19.218001831842621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0.51813429999999994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179.24514608865209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0.41843582081384939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0.38127359999999999</v>
      </c>
      <c r="C32" s="98">
        <v>0.95</v>
      </c>
      <c r="D32" s="56">
        <v>2.9936883930025688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0.88293849405559699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3.027552545673728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0.56700000000000006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E1wDCoZMcvNu1jUoIJ9pEmbbwxRmpP2RnXt1Z2BfbgdqSpfvp0ftD3Ux4XIVtsRGxx9YOH8+gt/3sqqkgPf78g==" saltValue="s6A7ubHs46vfjzHn0x9I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raz3z3SMHZtsSS7Ayxkscc6o8wk8beX+1BPmU/xxSgYhW8g1NJGZve/IdzCulKvYKgTwBa/ST2brg/D+YgFmAg==" saltValue="hKpEhd3Z1otIS9FtZD7vA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+H1C1NVuM5xSdBokjBlT5PS6GRHIeV0WA7yd4h54bYxazkq24ybHotyV9gdjPuSFe/jf0eDTnxpKh6qCDS6fuw==" saltValue="vqsOPBA/Lpok6vdcrgsf1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6</v>
      </c>
      <c r="B3" s="21">
        <f>frac_mam_1month * 2.6</f>
        <v>0.11086339160000001</v>
      </c>
      <c r="C3" s="21">
        <f>frac_mam_1_5months * 2.6</f>
        <v>0.11086339160000001</v>
      </c>
      <c r="D3" s="21">
        <f>frac_mam_6_11months * 2.6</f>
        <v>1.204076848E-2</v>
      </c>
      <c r="E3" s="21">
        <f>frac_mam_12_23months * 2.6</f>
        <v>5.6263113399999995E-2</v>
      </c>
      <c r="F3" s="21">
        <f>frac_mam_24_59months * 2.6</f>
        <v>2.1187038340000002E-2</v>
      </c>
    </row>
    <row r="4" spans="1:6" ht="15.75" customHeight="1" x14ac:dyDescent="0.25">
      <c r="A4" s="3" t="s">
        <v>207</v>
      </c>
      <c r="B4" s="21">
        <f>frac_sam_1month * 2.6</f>
        <v>3.1707561600000003E-2</v>
      </c>
      <c r="C4" s="21">
        <f>frac_sam_1_5months * 2.6</f>
        <v>3.1707561600000003E-2</v>
      </c>
      <c r="D4" s="21">
        <f>frac_sam_6_11months * 2.6</f>
        <v>3.9235422200000002E-2</v>
      </c>
      <c r="E4" s="21">
        <f>frac_sam_12_23months * 2.6</f>
        <v>6.7578355E-3</v>
      </c>
      <c r="F4" s="21">
        <f>frac_sam_24_59months * 2.6</f>
        <v>3.1906781400000001E-3</v>
      </c>
    </row>
  </sheetData>
  <sheetProtection algorithmName="SHA-512" hashValue="HXqcB/S1PPW2aywrZuJoSSB6YuFq/maKD1hZy2XMdFwgCT2M3BkSK8WLdI93rGyNC0fpLdUsIwObUbwGmXHxJg==" saltValue="jntLQgmnQ0eQUEwlc8Ne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4.3999999999999997E-2</v>
      </c>
      <c r="E2" s="60">
        <f>food_insecure</f>
        <v>4.3999999999999997E-2</v>
      </c>
      <c r="F2" s="60">
        <f>food_insecure</f>
        <v>4.3999999999999997E-2</v>
      </c>
      <c r="G2" s="60">
        <f>food_insecure</f>
        <v>4.3999999999999997E-2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4.3999999999999997E-2</v>
      </c>
      <c r="F5" s="60">
        <f>food_insecure</f>
        <v>4.3999999999999997E-2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4.3999999999999997E-2</v>
      </c>
      <c r="F8" s="60">
        <f>food_insecure</f>
        <v>4.3999999999999997E-2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4.3999999999999997E-2</v>
      </c>
      <c r="F9" s="60">
        <f>food_insecure</f>
        <v>4.3999999999999997E-2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0.49700000000000011</v>
      </c>
      <c r="E10" s="60">
        <f>IF(ISBLANK(comm_deliv), frac_children_health_facility,1)</f>
        <v>0.49700000000000011</v>
      </c>
      <c r="F10" s="60">
        <f>IF(ISBLANK(comm_deliv), frac_children_health_facility,1)</f>
        <v>0.49700000000000011</v>
      </c>
      <c r="G10" s="60">
        <f>IF(ISBLANK(comm_deliv), frac_children_health_facility,1)</f>
        <v>0.49700000000000011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4.3999999999999997E-2</v>
      </c>
      <c r="I15" s="60">
        <f>food_insecure</f>
        <v>4.3999999999999997E-2</v>
      </c>
      <c r="J15" s="60">
        <f>food_insecure</f>
        <v>4.3999999999999997E-2</v>
      </c>
      <c r="K15" s="60">
        <f>food_insecure</f>
        <v>4.3999999999999997E-2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0.90900000000000003</v>
      </c>
      <c r="I18" s="60">
        <f>frac_PW_health_facility</f>
        <v>0.90900000000000003</v>
      </c>
      <c r="J18" s="60">
        <f>frac_PW_health_facility</f>
        <v>0.90900000000000003</v>
      </c>
      <c r="K18" s="60">
        <f>frac_PW_health_facility</f>
        <v>0.90900000000000003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0.107</v>
      </c>
      <c r="M24" s="60">
        <f>famplan_unmet_need</f>
        <v>0.107</v>
      </c>
      <c r="N24" s="60">
        <f>famplan_unmet_need</f>
        <v>0.107</v>
      </c>
      <c r="O24" s="60">
        <f>famplan_unmet_need</f>
        <v>0.107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7.8502892330932772E-2</v>
      </c>
      <c r="M25" s="60">
        <f>(1-food_insecure)*(0.49)+food_insecure*(0.7)</f>
        <v>0.49923999999999996</v>
      </c>
      <c r="N25" s="60">
        <f>(1-food_insecure)*(0.49)+food_insecure*(0.7)</f>
        <v>0.49923999999999996</v>
      </c>
      <c r="O25" s="60">
        <f>(1-food_insecure)*(0.49)+food_insecure*(0.7)</f>
        <v>0.49923999999999996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3.364409671325691E-2</v>
      </c>
      <c r="M26" s="60">
        <f>(1-food_insecure)*(0.21)+food_insecure*(0.3)</f>
        <v>0.21395999999999998</v>
      </c>
      <c r="N26" s="60">
        <f>(1-food_insecure)*(0.21)+food_insecure*(0.3)</f>
        <v>0.21395999999999998</v>
      </c>
      <c r="O26" s="60">
        <f>(1-food_insecure)*(0.21)+food_insecure*(0.3)</f>
        <v>0.21395999999999998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4.5097807708740327E-2</v>
      </c>
      <c r="M27" s="60">
        <f>(1-food_insecure)*(0.3)</f>
        <v>0.2868</v>
      </c>
      <c r="N27" s="60">
        <f>(1-food_insecure)*(0.3)</f>
        <v>0.2868</v>
      </c>
      <c r="O27" s="60">
        <f>(1-food_insecure)*(0.3)</f>
        <v>0.2868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0.84275520324706987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U7B2s/RBOHktKKpWasP5kzllDdrgOZ5SG1vDH7/+CRrrRyQvvdKLGrAuDuncv/0XWEHYyhtCz5YT+u11WwILHg==" saltValue="Zk5xtYWBZvi+j/Q1dujgR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wdxxTFA3zPEiiaBpaMfwkyIlpgB+Ga8DWJac8EdeTChMJguSetMWnUv/K238Tbl2Bieq+zkBVsCKlih7jDdTDQ==" saltValue="pi7xdvRNYfVw5Xy0ZavL6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bANqou8XcCFTjOQ1Fv42bUgQprqNVNQeeKsS2lXtJldeKigi3D8wmlen901wDw8qiAJ8c107UxoEaxOC+0VA/w==" saltValue="x8nWWSHCYlJFL7fpxvIYJ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LEo92clQomdae5UZcPQUQmn7pNMkiaJw4PwtUwPRHWaELukM2eaCKMCdJxSafXef1v/2Cciqs90jfG21Zxhydg==" saltValue="IHW4nFoh/iID6++9qC3GV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tdeIr49yjM3EtnwszqOlTj2X3YfTyCkBt4UEzmKVSX1d7Ud3QI6dKetiLUB5Bq51Myawqlpo3OQYr+cz1nxtmw==" saltValue="kkI0WIoIOUWBGBlFAJHVk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gxAdDoBYUQBo2e8uV8MOYpWkzPFLHLsLyziOHVHu0S0Tbwfk7vKeS0Xs26weG+yhPluVjrwXc7s181uHylgkCA==" saltValue="yNytrzBF3vIJiyE6XQ0Xt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2796590.3868</v>
      </c>
      <c r="C2" s="49">
        <v>7876000</v>
      </c>
      <c r="D2" s="49">
        <v>16955000</v>
      </c>
      <c r="E2" s="49">
        <v>17439000</v>
      </c>
      <c r="F2" s="49">
        <v>15521000</v>
      </c>
      <c r="G2" s="17">
        <f t="shared" ref="G2:G11" si="0">C2+D2+E2+F2</f>
        <v>57791000</v>
      </c>
      <c r="H2" s="17">
        <f t="shared" ref="H2:H11" si="1">(B2 + stillbirth*B2/(1000-stillbirth))/(1-abortion)</f>
        <v>3201883.8882577228</v>
      </c>
      <c r="I2" s="17">
        <f t="shared" ref="I2:I11" si="2">G2-H2</f>
        <v>54589116.11174228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2768218.1351999999</v>
      </c>
      <c r="C3" s="50">
        <v>7737000</v>
      </c>
      <c r="D3" s="50">
        <v>16888000</v>
      </c>
      <c r="E3" s="50">
        <v>17360000</v>
      </c>
      <c r="F3" s="50">
        <v>15846000</v>
      </c>
      <c r="G3" s="17">
        <f t="shared" si="0"/>
        <v>57831000</v>
      </c>
      <c r="H3" s="17">
        <f t="shared" si="1"/>
        <v>3169399.812041047</v>
      </c>
      <c r="I3" s="17">
        <f t="shared" si="2"/>
        <v>54661600.187958956</v>
      </c>
    </row>
    <row r="4" spans="1:9" ht="15.75" customHeight="1" x14ac:dyDescent="0.25">
      <c r="A4" s="5">
        <f t="shared" si="3"/>
        <v>2023</v>
      </c>
      <c r="B4" s="49">
        <v>2738552.7546000001</v>
      </c>
      <c r="C4" s="50">
        <v>7601000</v>
      </c>
      <c r="D4" s="50">
        <v>16795000</v>
      </c>
      <c r="E4" s="50">
        <v>17251000</v>
      </c>
      <c r="F4" s="50">
        <v>16171000</v>
      </c>
      <c r="G4" s="17">
        <f t="shared" si="0"/>
        <v>57818000</v>
      </c>
      <c r="H4" s="17">
        <f t="shared" si="1"/>
        <v>3135435.2011954598</v>
      </c>
      <c r="I4" s="17">
        <f t="shared" si="2"/>
        <v>54682564.798804536</v>
      </c>
    </row>
    <row r="5" spans="1:9" ht="15.75" customHeight="1" x14ac:dyDescent="0.25">
      <c r="A5" s="5">
        <f t="shared" si="3"/>
        <v>2024</v>
      </c>
      <c r="B5" s="49">
        <v>2707642.9187999992</v>
      </c>
      <c r="C5" s="50">
        <v>7484000</v>
      </c>
      <c r="D5" s="50">
        <v>16670000</v>
      </c>
      <c r="E5" s="50">
        <v>17146000</v>
      </c>
      <c r="F5" s="50">
        <v>16468000</v>
      </c>
      <c r="G5" s="17">
        <f t="shared" si="0"/>
        <v>57768000</v>
      </c>
      <c r="H5" s="17">
        <f t="shared" si="1"/>
        <v>3100045.7835303429</v>
      </c>
      <c r="I5" s="17">
        <f t="shared" si="2"/>
        <v>54667954.21646966</v>
      </c>
    </row>
    <row r="6" spans="1:9" ht="15.75" customHeight="1" x14ac:dyDescent="0.25">
      <c r="A6" s="5">
        <f t="shared" si="3"/>
        <v>2025</v>
      </c>
      <c r="B6" s="49">
        <v>2675524.3110000002</v>
      </c>
      <c r="C6" s="50">
        <v>7393000</v>
      </c>
      <c r="D6" s="50">
        <v>16505000</v>
      </c>
      <c r="E6" s="50">
        <v>17064000</v>
      </c>
      <c r="F6" s="50">
        <v>16713000</v>
      </c>
      <c r="G6" s="17">
        <f t="shared" si="0"/>
        <v>57675000</v>
      </c>
      <c r="H6" s="17">
        <f t="shared" si="1"/>
        <v>3063272.413603344</v>
      </c>
      <c r="I6" s="17">
        <f t="shared" si="2"/>
        <v>54611727.586396657</v>
      </c>
    </row>
    <row r="7" spans="1:9" ht="15.75" customHeight="1" x14ac:dyDescent="0.25">
      <c r="A7" s="5">
        <f t="shared" si="3"/>
        <v>2026</v>
      </c>
      <c r="B7" s="49">
        <v>2651390.91</v>
      </c>
      <c r="C7" s="50">
        <v>7333000</v>
      </c>
      <c r="D7" s="50">
        <v>16314000</v>
      </c>
      <c r="E7" s="50">
        <v>17011000</v>
      </c>
      <c r="F7" s="50">
        <v>16909000</v>
      </c>
      <c r="G7" s="17">
        <f t="shared" si="0"/>
        <v>57567000</v>
      </c>
      <c r="H7" s="17">
        <f t="shared" si="1"/>
        <v>3035641.4998322423</v>
      </c>
      <c r="I7" s="17">
        <f t="shared" si="2"/>
        <v>54531358.500167757</v>
      </c>
    </row>
    <row r="8" spans="1:9" ht="15.75" customHeight="1" x14ac:dyDescent="0.25">
      <c r="A8" s="5">
        <f t="shared" si="3"/>
        <v>2027</v>
      </c>
      <c r="B8" s="49">
        <v>2626209.6209999998</v>
      </c>
      <c r="C8" s="50">
        <v>7303000</v>
      </c>
      <c r="D8" s="50">
        <v>16084000</v>
      </c>
      <c r="E8" s="50">
        <v>16983000</v>
      </c>
      <c r="F8" s="50">
        <v>17057000</v>
      </c>
      <c r="G8" s="17">
        <f t="shared" si="0"/>
        <v>57427000</v>
      </c>
      <c r="H8" s="17">
        <f t="shared" si="1"/>
        <v>3006810.8337771678</v>
      </c>
      <c r="I8" s="17">
        <f t="shared" si="2"/>
        <v>54420189.166222833</v>
      </c>
    </row>
    <row r="9" spans="1:9" ht="15.75" customHeight="1" x14ac:dyDescent="0.25">
      <c r="A9" s="5">
        <f t="shared" si="3"/>
        <v>2028</v>
      </c>
      <c r="B9" s="49">
        <v>2600009.1719999998</v>
      </c>
      <c r="C9" s="50">
        <v>7289000</v>
      </c>
      <c r="D9" s="50">
        <v>15830000</v>
      </c>
      <c r="E9" s="50">
        <v>16966000</v>
      </c>
      <c r="F9" s="50">
        <v>17156000</v>
      </c>
      <c r="G9" s="17">
        <f t="shared" si="0"/>
        <v>57241000</v>
      </c>
      <c r="H9" s="17">
        <f t="shared" si="1"/>
        <v>2976813.3068192746</v>
      </c>
      <c r="I9" s="17">
        <f t="shared" si="2"/>
        <v>54264186.693180725</v>
      </c>
    </row>
    <row r="10" spans="1:9" ht="15.75" customHeight="1" x14ac:dyDescent="0.25">
      <c r="A10" s="5">
        <f t="shared" si="3"/>
        <v>2029</v>
      </c>
      <c r="B10" s="49">
        <v>2572818.2910000011</v>
      </c>
      <c r="C10" s="50">
        <v>7273000</v>
      </c>
      <c r="D10" s="50">
        <v>15581000</v>
      </c>
      <c r="E10" s="50">
        <v>16941000</v>
      </c>
      <c r="F10" s="50">
        <v>17209000</v>
      </c>
      <c r="G10" s="17">
        <f t="shared" si="0"/>
        <v>57004000</v>
      </c>
      <c r="H10" s="17">
        <f t="shared" si="1"/>
        <v>2945681.8103397172</v>
      </c>
      <c r="I10" s="17">
        <f t="shared" si="2"/>
        <v>54058318.189660281</v>
      </c>
    </row>
    <row r="11" spans="1:9" ht="15.75" customHeight="1" x14ac:dyDescent="0.25">
      <c r="A11" s="5">
        <f t="shared" si="3"/>
        <v>2030</v>
      </c>
      <c r="B11" s="49">
        <v>2544676.9920000001</v>
      </c>
      <c r="C11" s="50">
        <v>7242000</v>
      </c>
      <c r="D11" s="50">
        <v>15357000</v>
      </c>
      <c r="E11" s="50">
        <v>16895000</v>
      </c>
      <c r="F11" s="50">
        <v>17219000</v>
      </c>
      <c r="G11" s="17">
        <f t="shared" si="0"/>
        <v>56713000</v>
      </c>
      <c r="H11" s="17">
        <f t="shared" si="1"/>
        <v>2913462.1573336688</v>
      </c>
      <c r="I11" s="17">
        <f t="shared" si="2"/>
        <v>53799537.842666328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MCLXS2CmfqNAtvrm3/CZ1dpmfusZKshF5wxIkoJDNGiZI/nf6MDt91I1mdYppxLOzrsk0AP4yjB0Sb16Ocb31Q==" saltValue="Dy4XSrhnsOAIcO5I1ovdp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4.7633530486439195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4.7633530486439195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2.3819885978833315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2.3819885978833315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2.4654925383378004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2.4654925383378004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1.7746173909291825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1.7746173909291825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23.501905648399099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23.501905648399099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3.3681688968707606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3.3681688968707606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d84x/SnpE/88Kh7rk46EAXFPlAxRuAFl/XsJJhp7cAZ0JmnbvqokMBN5D1gMSBt89iduPj3s3X07smu0V84IEw==" saltValue="C8B5nNFD8SONm7Hrj/aJx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2Hv4ur2d7GrJT/tIHU+0yMWtOHL/D75AdmCJG6GbTf5SRU981k+K4tuBT8r5MeJtTRioUm5wzfB+GN4HbFLFHA==" saltValue="0/BSykR9R/qac/3DM2ymn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NmqK43/PeOEwwuPeINcizcKimYNH5cAiFqbdkhRSHoHROE9qTPecK5fzQaKa2NRPzpmi/K00kkzVxnZboXtWkg==" saltValue="tvCFRAN58xvC0UGSBM4q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0.62381479415072316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0.61131155004776039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0.87245456776285235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0.86644608458003325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0.87245456776285235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0.86644608458003325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0.42293064018747567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0.41006477844126543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0.84090923487056546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0.83369795907641819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0.84090923487056546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0.83369795907641819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0.9147259886319139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0.9105045816401266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0.90413543161626342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0.89944738113635048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0.90413543161626342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0.89944738113635048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Hdv+7nvwReQ0uyf7TX1Y6n+wNd50Q+bUG9sHEMKZCaiiRAxDkSlqUMXTlitEc1ArubflkeKsT4HT6cgKFtFDcQ==" saltValue="9OcqbAb5gQPdeGOMgf41D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0n0yPBP84gfYVkp231qTpHUuFlks6SScxFsz3DP3Erc/oSX8uQPTS8ScgZNR9qoZXJfZo3hkl+rZv4Z+73XZAg==" saltValue="aWbqtmfHoeQeUGZC10bVL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0.62175707343650055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0.66825502724871544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0.66825502724871544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0.6171934813518537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0.6171934813518537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0.6171934813518537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0.6171934813518537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0.65305313243457563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0.65305313243457563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0.65305313243457563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0.65305313243457563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0.71886640684064018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0.75807161563125602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0.75807161563125602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0.71493728620296459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0.71493728620296459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0.71493728620296459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0.71493728620296459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0.74541751527494926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0.74541751527494926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0.74541751527494926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0.74541751527494926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0.42871247622174269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0.47905835821159554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0.47905835821159554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0.42397756016930055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0.42397756016930055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0.42397756016930055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0.42397756016930055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0.46216443737723317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0.46216443737723317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0.46216443737723317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0.46216443737723317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0.59865139431634407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0.64637427063652708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0.64637427063652708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0.59399106780349165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0.59399106780349165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0.59399106780349165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0.59399106780349165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0.63072378138847851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0.63072378138847851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0.63072378138847851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0.63072378138847851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0.95385177938490662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0.96201871767791924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0.96201871767791924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0.95299205565740586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0.95299205565740586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0.95299205565740586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0.95299205565740586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0.95946165072158263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0.95946165072158263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0.95946165072158263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0.95946165072158263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0.88026038375409099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0.9000867452406921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0.9000867452406921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0.8782047378356983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0.8782047378356983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0.8782047378356983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0.8782047378356983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0.89382034402208543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0.89382034402208543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0.89382034402208543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0.89382034402208543</v>
      </c>
    </row>
  </sheetData>
  <sheetProtection algorithmName="SHA-512" hashValue="bSSeLdCvpJIFcQr7tSRsbNhanu/wxw1EkSCVfnnX9u4BS4iXuJW2CVVvNUvfjfupDAfT6v8jj2WfoVFdCOtt9g==" saltValue="cQ8eOhF9dYK9j5udMeLS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0.74958354681462436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0.74903214875587321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0.75139385789107516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0.75165054853502888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0.74366149327554887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0.75101272465677438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0.74777590724908716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0.75035010354896325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0.646551702380322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0.64588061347666126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0.64875783297066736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0.64907100362701819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0.63936533925609784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0.64829300136279056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0.64435319771039767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0.64748532920942747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0.86060347349101141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0.8602509573305096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0.86175921469280614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0.86192289137529088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0.85680535682998016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0.86151609661176909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0.85944696574772883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0.86109316163457028</v>
      </c>
    </row>
  </sheetData>
  <sheetProtection algorithmName="SHA-512" hashValue="Kwpzta1ZUS9lkWaXJEigzZR/rfpZMDpwp9WGEafC/ORDhHgFFP1I3kShFN7Cr5WSjswCrpOvNTx7Fo9zN+6Y4A==" saltValue="H9uZ786AW/ByWG9mGuavo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cvMny1Lta+51X5hZBI0JdzCT5pPWM1thRoDCigeMRY4DtZQiOsoZ5jfTzwhgLQWfklZy10fK2Dnk31+PkNHLnQ==" saltValue="bmaYns84jppV6NE7BnprI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lFCaLyGqLYu4xech6cSNhzAS6r6W3KukhHihqyH9VEFDGvJdy2vvIlhQpvB3QTMIm+Y9QBGORw46yXmmfFEFHA==" saltValue="VQZzQp4Bsr1vsNTfzBlhy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0.1385546479585095</v>
      </c>
    </row>
    <row r="5" spans="1:8" ht="15.75" customHeight="1" x14ac:dyDescent="0.25">
      <c r="B5" s="19" t="s">
        <v>95</v>
      </c>
      <c r="C5" s="101">
        <v>1.8057298240809729E-2</v>
      </c>
    </row>
    <row r="6" spans="1:8" ht="15.75" customHeight="1" x14ac:dyDescent="0.25">
      <c r="B6" s="19" t="s">
        <v>91</v>
      </c>
      <c r="C6" s="101">
        <v>0.14946707986729671</v>
      </c>
    </row>
    <row r="7" spans="1:8" ht="15.75" customHeight="1" x14ac:dyDescent="0.25">
      <c r="B7" s="19" t="s">
        <v>96</v>
      </c>
      <c r="C7" s="101">
        <v>0.29309180744516561</v>
      </c>
    </row>
    <row r="8" spans="1:8" ht="15.75" customHeight="1" x14ac:dyDescent="0.25">
      <c r="B8" s="19" t="s">
        <v>98</v>
      </c>
      <c r="C8" s="101">
        <v>5.2285575395470967E-5</v>
      </c>
    </row>
    <row r="9" spans="1:8" ht="15.75" customHeight="1" x14ac:dyDescent="0.25">
      <c r="B9" s="19" t="s">
        <v>92</v>
      </c>
      <c r="C9" s="101">
        <v>0.2066592754725827</v>
      </c>
    </row>
    <row r="10" spans="1:8" ht="15.75" customHeight="1" x14ac:dyDescent="0.25">
      <c r="B10" s="19" t="s">
        <v>94</v>
      </c>
      <c r="C10" s="101">
        <v>0.1941176054402404</v>
      </c>
    </row>
    <row r="11" spans="1:8" ht="15.75" customHeight="1" x14ac:dyDescent="0.25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4.9890928477146053E-2</v>
      </c>
      <c r="D14" s="55">
        <v>4.9890928477146053E-2</v>
      </c>
      <c r="E14" s="55">
        <v>4.9890928477146053E-2</v>
      </c>
      <c r="F14" s="55">
        <v>4.9890928477146053E-2</v>
      </c>
    </row>
    <row r="15" spans="1:8" ht="15.75" customHeight="1" x14ac:dyDescent="0.25">
      <c r="B15" s="19" t="s">
        <v>102</v>
      </c>
      <c r="C15" s="101">
        <v>0.1605932473652773</v>
      </c>
      <c r="D15" s="101">
        <v>0.1605932473652773</v>
      </c>
      <c r="E15" s="101">
        <v>0.1605932473652773</v>
      </c>
      <c r="F15" s="101">
        <v>0.1605932473652773</v>
      </c>
    </row>
    <row r="16" spans="1:8" ht="15.75" customHeight="1" x14ac:dyDescent="0.25">
      <c r="B16" s="19" t="s">
        <v>2</v>
      </c>
      <c r="C16" s="101">
        <v>2.2760053066342E-2</v>
      </c>
      <c r="D16" s="101">
        <v>2.2760053066342E-2</v>
      </c>
      <c r="E16" s="101">
        <v>2.2760053066342E-2</v>
      </c>
      <c r="F16" s="101">
        <v>2.2760053066342E-2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3.2439534044932851E-4</v>
      </c>
      <c r="D18" s="101">
        <v>3.2439534044932851E-4</v>
      </c>
      <c r="E18" s="101">
        <v>3.2439534044932851E-4</v>
      </c>
      <c r="F18" s="101">
        <v>3.2439534044932851E-4</v>
      </c>
    </row>
    <row r="19" spans="1:8" ht="15.75" customHeight="1" x14ac:dyDescent="0.25">
      <c r="B19" s="19" t="s">
        <v>101</v>
      </c>
      <c r="C19" s="101">
        <v>4.6984572997001029E-3</v>
      </c>
      <c r="D19" s="101">
        <v>4.6984572997001029E-3</v>
      </c>
      <c r="E19" s="101">
        <v>4.6984572997001029E-3</v>
      </c>
      <c r="F19" s="101">
        <v>4.6984572997001029E-3</v>
      </c>
    </row>
    <row r="20" spans="1:8" ht="15.75" customHeight="1" x14ac:dyDescent="0.25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0.12818549931131759</v>
      </c>
      <c r="D21" s="101">
        <v>0.12818549931131759</v>
      </c>
      <c r="E21" s="101">
        <v>0.12818549931131759</v>
      </c>
      <c r="F21" s="101">
        <v>0.12818549931131759</v>
      </c>
    </row>
    <row r="22" spans="1:8" ht="15.75" customHeight="1" x14ac:dyDescent="0.25">
      <c r="B22" s="19" t="s">
        <v>99</v>
      </c>
      <c r="C22" s="101">
        <v>0.63354741913976764</v>
      </c>
      <c r="D22" s="101">
        <v>0.63354741913976764</v>
      </c>
      <c r="E22" s="101">
        <v>0.63354741913976764</v>
      </c>
      <c r="F22" s="101">
        <v>0.63354741913976764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5.7909057E-2</v>
      </c>
    </row>
    <row r="27" spans="1:8" ht="15.75" customHeight="1" x14ac:dyDescent="0.25">
      <c r="B27" s="19" t="s">
        <v>89</v>
      </c>
      <c r="C27" s="101">
        <v>2.6758759999999999E-2</v>
      </c>
    </row>
    <row r="28" spans="1:8" ht="15.75" customHeight="1" x14ac:dyDescent="0.25">
      <c r="B28" s="19" t="s">
        <v>103</v>
      </c>
      <c r="C28" s="101">
        <v>6.3008400000000006E-2</v>
      </c>
    </row>
    <row r="29" spans="1:8" ht="15.75" customHeight="1" x14ac:dyDescent="0.25">
      <c r="B29" s="19" t="s">
        <v>86</v>
      </c>
      <c r="C29" s="101">
        <v>0.22726674099999999</v>
      </c>
    </row>
    <row r="30" spans="1:8" ht="15.75" customHeight="1" x14ac:dyDescent="0.25">
      <c r="B30" s="19" t="s">
        <v>4</v>
      </c>
      <c r="C30" s="101">
        <v>8.1734795999999998E-2</v>
      </c>
    </row>
    <row r="31" spans="1:8" ht="15.75" customHeight="1" x14ac:dyDescent="0.25">
      <c r="B31" s="19" t="s">
        <v>80</v>
      </c>
      <c r="C31" s="101">
        <v>8.8591216E-2</v>
      </c>
    </row>
    <row r="32" spans="1:8" ht="15.75" customHeight="1" x14ac:dyDescent="0.25">
      <c r="B32" s="19" t="s">
        <v>85</v>
      </c>
      <c r="C32" s="101">
        <v>4.6972499000000001E-2</v>
      </c>
    </row>
    <row r="33" spans="2:3" ht="15.75" customHeight="1" x14ac:dyDescent="0.25">
      <c r="B33" s="19" t="s">
        <v>100</v>
      </c>
      <c r="C33" s="101">
        <v>0.18240123999999999</v>
      </c>
    </row>
    <row r="34" spans="2:3" ht="15.75" customHeight="1" x14ac:dyDescent="0.25">
      <c r="B34" s="19" t="s">
        <v>87</v>
      </c>
      <c r="C34" s="101">
        <v>0.22535729099999999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6bohVofirZc/+50j4cdkGRgauGpmLClyCCoXdsY7/f+mFU2FxVc4tbnPGHNdaTEzLgosw6Humk4OUwI0kfBIhw==" saltValue="T6peobiEhyGRWt20GDyn/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0.77893065517952587</v>
      </c>
      <c r="D2" s="52">
        <f>IFERROR(1-_xlfn.NORM.DIST(_xlfn.NORM.INV(SUM(D4:D5), 0, 1) + 1, 0, 1, TRUE), "")</f>
        <v>0.77893065517952587</v>
      </c>
      <c r="E2" s="52">
        <f>IFERROR(1-_xlfn.NORM.DIST(_xlfn.NORM.INV(SUM(E4:E5), 0, 1) + 1, 0, 1, TRUE), "")</f>
        <v>0.69032619007308305</v>
      </c>
      <c r="F2" s="52">
        <f>IFERROR(1-_xlfn.NORM.DIST(_xlfn.NORM.INV(SUM(F4:F5), 0, 1) + 1, 0, 1, TRUE), "")</f>
        <v>0.57874480218517255</v>
      </c>
      <c r="G2" s="52">
        <f>IFERROR(1-_xlfn.NORM.DIST(_xlfn.NORM.INV(SUM(G4:G5), 0, 1) + 1, 0, 1, TRUE), "")</f>
        <v>0.68687714667553601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0.18258791082047415</v>
      </c>
      <c r="D3" s="52">
        <f>IFERROR(_xlfn.NORM.DIST(_xlfn.NORM.INV(SUM(D4:D5), 0, 1) + 1, 0, 1, TRUE) - SUM(D4:D5), "")</f>
        <v>0.18258791082047415</v>
      </c>
      <c r="E3" s="52">
        <f>IFERROR(_xlfn.NORM.DIST(_xlfn.NORM.INV(SUM(E4:E5), 0, 1) + 1, 0, 1, TRUE) - SUM(E4:E5), "")</f>
        <v>0.24244792292691697</v>
      </c>
      <c r="F3" s="52">
        <f>IFERROR(_xlfn.NORM.DIST(_xlfn.NORM.INV(SUM(F4:F5), 0, 1) + 1, 0, 1, TRUE) - SUM(F4:F5), "")</f>
        <v>0.30592966381482745</v>
      </c>
      <c r="G3" s="52">
        <f>IFERROR(_xlfn.NORM.DIST(_xlfn.NORM.INV(SUM(G4:G5), 0, 1) + 1, 0, 1, TRUE) - SUM(G4:G5), "")</f>
        <v>0.24461780032446401</v>
      </c>
    </row>
    <row r="4" spans="1:15" ht="15.75" customHeight="1" x14ac:dyDescent="0.25">
      <c r="B4" s="5" t="s">
        <v>110</v>
      </c>
      <c r="C4" s="45">
        <v>2.7474309999999998E-2</v>
      </c>
      <c r="D4" s="53">
        <v>2.7474309999999998E-2</v>
      </c>
      <c r="E4" s="53">
        <v>5.6534986000000002E-2</v>
      </c>
      <c r="F4" s="53">
        <v>9.7602892000000011E-2</v>
      </c>
      <c r="G4" s="53">
        <v>5.5185471E-2</v>
      </c>
    </row>
    <row r="5" spans="1:15" ht="15.75" customHeight="1" x14ac:dyDescent="0.25">
      <c r="B5" s="5" t="s">
        <v>106</v>
      </c>
      <c r="C5" s="45">
        <v>1.1007124E-2</v>
      </c>
      <c r="D5" s="53">
        <v>1.1007124E-2</v>
      </c>
      <c r="E5" s="53">
        <v>1.0690900999999999E-2</v>
      </c>
      <c r="F5" s="53">
        <v>1.7722642E-2</v>
      </c>
      <c r="G5" s="53">
        <v>1.3319582E-2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0.72563967990683209</v>
      </c>
      <c r="D8" s="52">
        <f>IFERROR(1-_xlfn.NORM.DIST(_xlfn.NORM.INV(SUM(D10:D11), 0, 1) + 1, 0, 1, TRUE), "")</f>
        <v>0.72563967990683209</v>
      </c>
      <c r="E8" s="52">
        <f>IFERROR(1-_xlfn.NORM.DIST(_xlfn.NORM.INV(SUM(E10:E11), 0, 1) + 1, 0, 1, TRUE), "")</f>
        <v>0.85532140648644051</v>
      </c>
      <c r="F8" s="52">
        <f>IFERROR(1-_xlfn.NORM.DIST(_xlfn.NORM.INV(SUM(F10:F11), 0, 1) + 1, 0, 1, TRUE), "")</f>
        <v>0.83476241499572779</v>
      </c>
      <c r="G8" s="52">
        <f>IFERROR(1-_xlfn.NORM.DIST(_xlfn.NORM.INV(SUM(G10:G11), 0, 1) + 1, 0, 1, TRUE), "")</f>
        <v>0.91155982324985796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0.21952533809316785</v>
      </c>
      <c r="D9" s="52">
        <f>IFERROR(_xlfn.NORM.DIST(_xlfn.NORM.INV(SUM(D10:D11), 0, 1) + 1, 0, 1, TRUE) - SUM(D10:D11), "")</f>
        <v>0.21952533809316785</v>
      </c>
      <c r="E9" s="52">
        <f>IFERROR(_xlfn.NORM.DIST(_xlfn.NORM.INV(SUM(E10:E11), 0, 1) + 1, 0, 1, TRUE) - SUM(E10:E11), "")</f>
        <v>0.1249569817135595</v>
      </c>
      <c r="F9" s="52">
        <f>IFERROR(_xlfn.NORM.DIST(_xlfn.NORM.INV(SUM(F10:F11), 0, 1) + 1, 0, 1, TRUE) - SUM(F10:F11), "")</f>
        <v>0.14099875850427218</v>
      </c>
      <c r="G9" s="52">
        <f>IFERROR(_xlfn.NORM.DIST(_xlfn.NORM.INV(SUM(G10:G11), 0, 1) + 1, 0, 1, TRUE) - SUM(G10:G11), "")</f>
        <v>7.9064131950142072E-2</v>
      </c>
    </row>
    <row r="10" spans="1:15" ht="15.75" customHeight="1" x14ac:dyDescent="0.25">
      <c r="B10" s="5" t="s">
        <v>107</v>
      </c>
      <c r="C10" s="45">
        <v>4.2639766000000003E-2</v>
      </c>
      <c r="D10" s="53">
        <v>4.2639766000000003E-2</v>
      </c>
      <c r="E10" s="53">
        <v>4.6310648000000001E-3</v>
      </c>
      <c r="F10" s="53">
        <v>2.1639658999999999E-2</v>
      </c>
      <c r="G10" s="53">
        <v>8.1488609000000007E-3</v>
      </c>
    </row>
    <row r="11" spans="1:15" ht="15.75" customHeight="1" x14ac:dyDescent="0.25">
      <c r="B11" s="5" t="s">
        <v>119</v>
      </c>
      <c r="C11" s="45">
        <v>1.2195216E-2</v>
      </c>
      <c r="D11" s="53">
        <v>1.2195216E-2</v>
      </c>
      <c r="E11" s="53">
        <v>1.5090546999999999E-2</v>
      </c>
      <c r="F11" s="53">
        <v>2.5991675000000001E-3</v>
      </c>
      <c r="G11" s="53">
        <v>1.2271839000000001E-3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0.37730602575</v>
      </c>
      <c r="D14" s="54">
        <v>0.36074305567499998</v>
      </c>
      <c r="E14" s="54">
        <v>0.36074305567499998</v>
      </c>
      <c r="F14" s="54">
        <v>0.216636343014</v>
      </c>
      <c r="G14" s="54">
        <v>0.216636343014</v>
      </c>
      <c r="H14" s="45">
        <v>0.373</v>
      </c>
      <c r="I14" s="55">
        <v>0.373</v>
      </c>
      <c r="J14" s="55">
        <v>0.373</v>
      </c>
      <c r="K14" s="55">
        <v>0.373</v>
      </c>
      <c r="L14" s="45">
        <v>0.26800000000000002</v>
      </c>
      <c r="M14" s="55">
        <v>0.26800000000000002</v>
      </c>
      <c r="N14" s="55">
        <v>0.26800000000000002</v>
      </c>
      <c r="O14" s="55">
        <v>0.26800000000000002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0.21237650655005702</v>
      </c>
      <c r="D15" s="52">
        <f t="shared" si="0"/>
        <v>0.20305360820612131</v>
      </c>
      <c r="E15" s="52">
        <f t="shared" si="0"/>
        <v>0.20305360820612131</v>
      </c>
      <c r="F15" s="52">
        <f t="shared" si="0"/>
        <v>0.12193939821034827</v>
      </c>
      <c r="G15" s="52">
        <f t="shared" si="0"/>
        <v>0.12193939821034827</v>
      </c>
      <c r="H15" s="52">
        <f t="shared" si="0"/>
        <v>0.20995274800000002</v>
      </c>
      <c r="I15" s="52">
        <f t="shared" si="0"/>
        <v>0.20995274800000002</v>
      </c>
      <c r="J15" s="52">
        <f t="shared" si="0"/>
        <v>0.20995274800000002</v>
      </c>
      <c r="K15" s="52">
        <f t="shared" si="0"/>
        <v>0.20995274800000002</v>
      </c>
      <c r="L15" s="52">
        <f t="shared" si="0"/>
        <v>0.15085076800000002</v>
      </c>
      <c r="M15" s="52">
        <f t="shared" si="0"/>
        <v>0.15085076800000002</v>
      </c>
      <c r="N15" s="52">
        <f t="shared" si="0"/>
        <v>0.15085076800000002</v>
      </c>
      <c r="O15" s="52">
        <f t="shared" si="0"/>
        <v>0.15085076800000002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pR6EAIrVzZ6a2pazGELVvlQLZ5UPLrXAyLgjygjWWdAFiw6aKLR6OoKBj/8uqXsbF6Y+s/Ae9Mg3TsQ3Cp260Q==" saltValue="StVfKFW/n0CeWwde8ywXX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0.54563879999999998</v>
      </c>
      <c r="D2" s="53">
        <v>0.38127359999999999</v>
      </c>
      <c r="E2" s="53"/>
      <c r="F2" s="53"/>
      <c r="G2" s="53"/>
    </row>
    <row r="3" spans="1:7" x14ac:dyDescent="0.25">
      <c r="B3" s="3" t="s">
        <v>127</v>
      </c>
      <c r="C3" s="53">
        <v>0.2256956</v>
      </c>
      <c r="D3" s="53">
        <v>0.10669579999999999</v>
      </c>
      <c r="E3" s="53"/>
      <c r="F3" s="53"/>
      <c r="G3" s="53"/>
    </row>
    <row r="4" spans="1:7" x14ac:dyDescent="0.25">
      <c r="B4" s="3" t="s">
        <v>126</v>
      </c>
      <c r="C4" s="53">
        <v>0.1843689</v>
      </c>
      <c r="D4" s="53">
        <v>0.38874310000000001</v>
      </c>
      <c r="E4" s="53">
        <v>0.47391873598098699</v>
      </c>
      <c r="F4" s="53">
        <v>0.28096669912338301</v>
      </c>
      <c r="G4" s="53"/>
    </row>
    <row r="5" spans="1:7" x14ac:dyDescent="0.25">
      <c r="B5" s="3" t="s">
        <v>125</v>
      </c>
      <c r="C5" s="52">
        <v>4.4296599999999998E-2</v>
      </c>
      <c r="D5" s="52">
        <v>0.12328749999999999</v>
      </c>
      <c r="E5" s="52">
        <f>1-SUM(E2:E4)</f>
        <v>0.52608126401901301</v>
      </c>
      <c r="F5" s="52">
        <f>1-SUM(F2:F4)</f>
        <v>0.71903330087661699</v>
      </c>
      <c r="G5" s="52">
        <f>1-SUM(G2:G4)</f>
        <v>1</v>
      </c>
    </row>
  </sheetData>
  <sheetProtection algorithmName="SHA-512" hashValue="mXjm1cm5LckO1z4KsQ8Y9g7Aag3DcSrkYZhBCuZoHnPsznH3X+65lshR5zS5HBajuHpS8Xmv2ZS1kN208hakCw==" saltValue="Vr38B2SZZfEDsbt1AcViF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d/E7bZ54p5o/qrXvhp9PZFTIO0DxTVlS5yFSUmFmrfsLNMhIpI3lnT0MuWQ1sm1EE4k2QBGjuzdO2Dd8pQSt0Q==" saltValue="CB7g7qZzEMjlfbe5UfLEj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IJcQf3VSz44oxVecCLy5OwBGrdc0vumeBwfTlV5HNCL/aXLxfOzE/OOi10crb9Z4SnMri1DmwftTipiutnkTtQ==" saltValue="xWWH/it35ha+QRqzBCkW8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rhsoYmVlPpaoIgp9ZVx8TiKDgKC01E7GK1l6TD1owt0d27vR/CSQCs+8cFk4XWyfPWHta+ngFw+zKJOUaeTuvw==" saltValue="RqzwRDSQX+tZofi00EgTa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dSjoTZp1HUn+HH9tW/dqWE2TmiUyI/Q4nkdD/nO4JoGurjbLt1rCKcRWZjYTdB3+pc0B/k9o1QDq/EreRPt0Gw==" saltValue="BTKtmHaIt5LUvB3ivncv4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2024-03-18T00:40:48Z</dcterms:modified>
</cp:coreProperties>
</file>