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220FB731-53EA-485E-89F1-459305F5DE8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I39" i="2"/>
  <c r="H39" i="2"/>
  <c r="G39" i="2"/>
  <c r="H38" i="2"/>
  <c r="I38" i="2" s="1"/>
  <c r="G38" i="2"/>
  <c r="A35" i="2"/>
  <c r="A34" i="2"/>
  <c r="A29" i="2"/>
  <c r="A25" i="2"/>
  <c r="A24" i="2"/>
  <c r="A22" i="2"/>
  <c r="A18" i="2"/>
  <c r="A14" i="2"/>
  <c r="A13" i="2"/>
  <c r="I11" i="2"/>
  <c r="H11" i="2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A3" i="2"/>
  <c r="H2" i="2"/>
  <c r="G2" i="2"/>
  <c r="A2" i="2"/>
  <c r="A31" i="2" s="1"/>
  <c r="C33" i="1"/>
  <c r="C20" i="1"/>
  <c r="A16" i="2" l="1"/>
  <c r="A26" i="2"/>
  <c r="A37" i="2"/>
  <c r="I10" i="2"/>
  <c r="A17" i="2"/>
  <c r="A27" i="2"/>
  <c r="A19" i="2"/>
  <c r="A30" i="2"/>
  <c r="A39" i="2"/>
  <c r="I2" i="2"/>
  <c r="I8" i="2"/>
  <c r="A21" i="2"/>
  <c r="A32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<sst xmlns="http://schemas.openxmlformats.org/spreadsheetml/2006/main" count="2092" uniqueCount="341">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</sst>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543613.98828125</v>
      </c>
    </row>
    <row r="8" spans="1:3" ht="15" customHeight="1" x14ac:dyDescent="0.25">
      <c r="B8" s="5" t="s">
        <v>44</v>
      </c>
      <c r="C8" s="44">
        <v>1.4999999999999999E-2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0.89261077880859407</v>
      </c>
    </row>
    <row r="11" spans="1:3" ht="15" customHeight="1" x14ac:dyDescent="0.25">
      <c r="B11" s="5" t="s">
        <v>49</v>
      </c>
      <c r="C11" s="45">
        <v>0.97799999999999998</v>
      </c>
    </row>
    <row r="12" spans="1:3" ht="15" customHeight="1" x14ac:dyDescent="0.25">
      <c r="B12" s="5" t="s">
        <v>41</v>
      </c>
      <c r="C12" s="45">
        <v>0.92599999999999993</v>
      </c>
    </row>
    <row r="13" spans="1:3" ht="15" customHeight="1" x14ac:dyDescent="0.25">
      <c r="B13" s="5" t="s">
        <v>62</v>
      </c>
      <c r="C13" s="45">
        <v>0.11600000000000001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0.13220000000000001</v>
      </c>
    </row>
    <row r="24" spans="1:3" ht="15" customHeight="1" x14ac:dyDescent="0.25">
      <c r="B24" s="15" t="s">
        <v>46</v>
      </c>
      <c r="C24" s="45">
        <v>0.57689999999999997</v>
      </c>
    </row>
    <row r="25" spans="1:3" ht="15" customHeight="1" x14ac:dyDescent="0.25">
      <c r="B25" s="15" t="s">
        <v>47</v>
      </c>
      <c r="C25" s="45">
        <v>0.27529999999999999</v>
      </c>
    </row>
    <row r="26" spans="1:3" ht="15" customHeight="1" x14ac:dyDescent="0.25">
      <c r="B26" s="15" t="s">
        <v>48</v>
      </c>
      <c r="C26" s="45">
        <v>1.5599999999999999E-2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2.18107122689293</v>
      </c>
    </row>
    <row r="38" spans="1:5" ht="15" customHeight="1" x14ac:dyDescent="0.25">
      <c r="B38" s="11" t="s">
        <v>35</v>
      </c>
      <c r="C38" s="43">
        <v>3.8098974413656501</v>
      </c>
      <c r="D38" s="12"/>
      <c r="E38" s="13"/>
    </row>
    <row r="39" spans="1:5" ht="15" customHeight="1" x14ac:dyDescent="0.25">
      <c r="B39" s="11" t="s">
        <v>61</v>
      </c>
      <c r="C39" s="43">
        <v>5.11944230976626</v>
      </c>
      <c r="D39" s="12"/>
      <c r="E39" s="12"/>
    </row>
    <row r="40" spans="1:5" ht="15" customHeight="1" x14ac:dyDescent="0.25">
      <c r="B40" s="11" t="s">
        <v>36</v>
      </c>
      <c r="C40" s="100">
        <v>0.36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6.9031318329999998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5.4405E-3</v>
      </c>
      <c r="D45" s="12"/>
    </row>
    <row r="46" spans="1:5" ht="15.75" customHeight="1" x14ac:dyDescent="0.25">
      <c r="B46" s="11" t="s">
        <v>51</v>
      </c>
      <c r="C46" s="45">
        <v>5.4652899999999997E-2</v>
      </c>
      <c r="D46" s="12"/>
    </row>
    <row r="47" spans="1:5" ht="15.75" customHeight="1" x14ac:dyDescent="0.25">
      <c r="B47" s="11" t="s">
        <v>59</v>
      </c>
      <c r="C47" s="45">
        <v>5.9569400000000002E-2</v>
      </c>
      <c r="D47" s="12"/>
      <c r="E47" s="13"/>
    </row>
    <row r="48" spans="1:5" ht="15" customHeight="1" x14ac:dyDescent="0.25">
      <c r="B48" s="11" t="s">
        <v>58</v>
      </c>
      <c r="C48" s="46">
        <v>0.88033720000000004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0.57630200000000009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5.26355739999999E-2</v>
      </c>
    </row>
    <row r="63" spans="1:4" ht="15.75" customHeight="1" x14ac:dyDescent="0.3">
      <c r="A63" s="4"/>
    </row>
  </sheetData>
  <sheetProtection algorithmName="SHA-512" hashValue="OKGnZqtweN+LAqXixDQ3mGbxfax6OuAXIWO046ZYi/pWT2ZXMt/VoV4jKtTA0wQR0cRuo7f+MjzUPcalMezSHA==" saltValue="qbsGKjtE7Ki2Ng1KgisX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0.26394621559968801</v>
      </c>
      <c r="C2" s="98">
        <v>0.95</v>
      </c>
      <c r="D2" s="56">
        <v>83.013851094978818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40.440126307838547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806.1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9.31585037151752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13.57242575163446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13.57242575163446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13.57242575163446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13.57242575163446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13.57242575163446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13.57242575163446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0.52699764378356906</v>
      </c>
      <c r="C16" s="98">
        <v>0.95</v>
      </c>
      <c r="D16" s="56">
        <v>1.27919155152981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18.465600261324941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18.465600261324941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0.87967544559999988</v>
      </c>
      <c r="C21" s="98">
        <v>0.95</v>
      </c>
      <c r="D21" s="56">
        <v>143.79383063706061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23.715420771638289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8.3532218930000013E-2</v>
      </c>
      <c r="C23" s="98">
        <v>0.95</v>
      </c>
      <c r="D23" s="56">
        <v>4.6294916046252768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0.79148792596499606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0.23414329450162999</v>
      </c>
      <c r="C27" s="98">
        <v>0.95</v>
      </c>
      <c r="D27" s="56">
        <v>19.135548002264301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0.35173213959999999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170.67126179613081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1.646089855331895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0.36791389000000002</v>
      </c>
      <c r="C32" s="98">
        <v>0.95</v>
      </c>
      <c r="D32" s="56">
        <v>2.8042389349532271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0.92810241763148293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0.16102325440000001</v>
      </c>
      <c r="C38" s="98">
        <v>0.95</v>
      </c>
      <c r="D38" s="56">
        <v>1.831778577435033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0.47701751710000001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PoMwU8+sQsMCpf5PkgWJeUKNBi0ut4nXIYn3/9k6bklzF/p+bzc1chCmHzqR4/UtY9Hg6AywQBgmSyFnLHzbSg==" saltValue="TNgAQWFheEeUDppIn2Hm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566Cdlq1q83mXhfzNfQw7H/AR2ThsdDpIehnvr4QL8JqM9Ew2hFr//ZHlbgO7n4Sqq5NesmPJMie7iiJzZ8dSw==" saltValue="999r2bUmG/SY/NtcgQqeU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DobuiQX5qu95OnJfv2riRHOHgqyCBd82xEKF8STUAJZc6XjaWAlDJzS5QFr4sS+a6TogxvGisEh4JoKpOjHe+g==" saltValue="oEguT4bdW/cs3j8mYFMl3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5.4489260800000001E-2</v>
      </c>
      <c r="C3" s="21">
        <f>frac_mam_1_5months * 2.6</f>
        <v>5.4489260800000001E-2</v>
      </c>
      <c r="D3" s="21">
        <f>frac_mam_6_11months * 2.6</f>
        <v>4.3045386800000002E-2</v>
      </c>
      <c r="E3" s="21">
        <f>frac_mam_12_23months * 2.6</f>
        <v>4.4517075199999999E-2</v>
      </c>
      <c r="F3" s="21">
        <f>frac_mam_24_59months * 2.6</f>
        <v>3.0661542600000001E-2</v>
      </c>
    </row>
    <row r="4" spans="1:6" ht="15.75" customHeight="1" x14ac:dyDescent="0.25">
      <c r="A4" s="3" t="s">
        <v>207</v>
      </c>
      <c r="B4" s="21">
        <f>frac_sam_1month * 2.6</f>
        <v>6.0656746800000001E-2</v>
      </c>
      <c r="C4" s="21">
        <f>frac_sam_1_5months * 2.6</f>
        <v>6.0656746800000001E-2</v>
      </c>
      <c r="D4" s="21">
        <f>frac_sam_6_11months * 2.6</f>
        <v>1.811097444E-2</v>
      </c>
      <c r="E4" s="21">
        <f>frac_sam_12_23months * 2.6</f>
        <v>7.9992725800000011E-3</v>
      </c>
      <c r="F4" s="21">
        <f>frac_sam_24_59months * 2.6</f>
        <v>1.3030128019999997E-2</v>
      </c>
    </row>
  </sheetData>
  <sheetProtection algorithmName="SHA-512" hashValue="KIesvkJoTeRqDBdTOZgl/L+8u+Bp62oq4A8x85EXleXVOZA7yTF1b+v2pq3sRfI2CBqxEI9uK8Hs0mRT6KnOkA==" saltValue="msUHKehkS8A5wjde82o6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0.92599999999999993</v>
      </c>
      <c r="E10" s="60">
        <f>IF(ISBLANK(comm_deliv), frac_children_health_facility,1)</f>
        <v>0.92599999999999993</v>
      </c>
      <c r="F10" s="60">
        <f>IF(ISBLANK(comm_deliv), frac_children_health_facility,1)</f>
        <v>0.92599999999999993</v>
      </c>
      <c r="G10" s="60">
        <f>IF(ISBLANK(comm_deliv), frac_children_health_facility,1)</f>
        <v>0.92599999999999993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0.97799999999999998</v>
      </c>
      <c r="I18" s="60">
        <f>frac_PW_health_facility</f>
        <v>0.97799999999999998</v>
      </c>
      <c r="J18" s="60">
        <f>frac_PW_health_facility</f>
        <v>0.97799999999999998</v>
      </c>
      <c r="K18" s="60">
        <f>frac_PW_health_facility</f>
        <v>0.97799999999999998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0.11600000000000001</v>
      </c>
      <c r="M24" s="60">
        <f>famplan_unmet_need</f>
        <v>0.11600000000000001</v>
      </c>
      <c r="N24" s="60">
        <f>famplan_unmet_need</f>
        <v>0.11600000000000001</v>
      </c>
      <c r="O24" s="60">
        <f>famplan_unmet_need</f>
        <v>0.11600000000000001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5.2958994430541827E-2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2.2696711898803641E-2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3.1733514862060448E-2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0.89261077880859407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RdHm7ujDzBE0p/7r2+gFwhZFYHUWYA7yQ0+tD9FtzTJXhGIPqaWxVyB/mBkK+9Wk0jhNEkngevzfchrqL4vgfg==" saltValue="TqbNksPZYnOYudirooJEO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73wTClgbAxkegPduVrWFefnSJrngndqX0tr78CArHI9VIok+I3F11W6b7XyicA1ijas7LZ5duu+hy1Ij1q71TQ==" saltValue="PTXtdr9EQzE7708EG1Yci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yeUZg5pswNpgtkYrpOYVXpecl+H4EdRRUyk2C4BFdYYQBYN+sb+/AkXq1JDUXKDccdmm320YHrtI0bQ7aSGRg==" saltValue="43xrjq+AwpYe5JzAEvojj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SoiEI7jsf/IdxkPy5XWieihr8FKYJJ7aA3f1K8gdASGysCILEve6zLr6APAONyNL8EBZW16hleUuwOrpl7kZw==" saltValue="ESPlqYcOD4YwduAVmajRB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8+6STcHd/3guJdlCr2HLfQE1UBcIZPbNhqOQ4amkOfaq4ckcSTQmSW4aY9TDtIvknrcuX3gdH3qeY3GVgDpKg==" saltValue="Yb9nbNhAYKeGTcqxq4GKz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DuhzFFfYaYXG833pigVbDj5rRC6JgGf4xgF0IWuFKOS/oOIPr7SFFD6el8n48EbzR1DPgNyj9QDJ2gOvBbWYg==" saltValue="4tXIzCHWEi4mlpAfIE7hP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118606.39999999999</v>
      </c>
      <c r="C2" s="49">
        <v>294000</v>
      </c>
      <c r="D2" s="49">
        <v>668000</v>
      </c>
      <c r="E2" s="49">
        <v>746000</v>
      </c>
      <c r="F2" s="49">
        <v>783000</v>
      </c>
      <c r="G2" s="17">
        <f t="shared" ref="G2:G11" si="0">C2+D2+E2+F2</f>
        <v>2491000</v>
      </c>
      <c r="H2" s="17">
        <f t="shared" ref="H2:H11" si="1">(B2 + stillbirth*B2/(1000-stillbirth))/(1-abortion)</f>
        <v>135716.87145562045</v>
      </c>
      <c r="I2" s="17">
        <f t="shared" ref="I2:I11" si="2">G2-H2</f>
        <v>2355283.1285443795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117389.1168</v>
      </c>
      <c r="C3" s="50">
        <v>287000</v>
      </c>
      <c r="D3" s="50">
        <v>656000</v>
      </c>
      <c r="E3" s="50">
        <v>751000</v>
      </c>
      <c r="F3" s="50">
        <v>742000</v>
      </c>
      <c r="G3" s="17">
        <f t="shared" si="0"/>
        <v>2436000</v>
      </c>
      <c r="H3" s="17">
        <f t="shared" si="1"/>
        <v>134323.97977709817</v>
      </c>
      <c r="I3" s="17">
        <f t="shared" si="2"/>
        <v>2301676.0202229018</v>
      </c>
    </row>
    <row r="4" spans="1:9" ht="15.75" customHeight="1" x14ac:dyDescent="0.25">
      <c r="A4" s="5">
        <f t="shared" si="3"/>
        <v>2023</v>
      </c>
      <c r="B4" s="49">
        <v>116170.9584</v>
      </c>
      <c r="C4" s="50">
        <v>282000</v>
      </c>
      <c r="D4" s="50">
        <v>645000</v>
      </c>
      <c r="E4" s="50">
        <v>752000</v>
      </c>
      <c r="F4" s="50">
        <v>705000</v>
      </c>
      <c r="G4" s="17">
        <f t="shared" si="0"/>
        <v>2384000</v>
      </c>
      <c r="H4" s="17">
        <f t="shared" si="1"/>
        <v>132930.08663992022</v>
      </c>
      <c r="I4" s="17">
        <f t="shared" si="2"/>
        <v>2251069.9133600798</v>
      </c>
    </row>
    <row r="5" spans="1:9" ht="15.75" customHeight="1" x14ac:dyDescent="0.25">
      <c r="A5" s="5">
        <f t="shared" si="3"/>
        <v>2024</v>
      </c>
      <c r="B5" s="49">
        <v>114941.9394</v>
      </c>
      <c r="C5" s="50">
        <v>279000</v>
      </c>
      <c r="D5" s="50">
        <v>633000</v>
      </c>
      <c r="E5" s="50">
        <v>748000</v>
      </c>
      <c r="F5" s="50">
        <v>679000</v>
      </c>
      <c r="G5" s="17">
        <f t="shared" si="0"/>
        <v>2339000</v>
      </c>
      <c r="H5" s="17">
        <f t="shared" si="1"/>
        <v>131523.76612399935</v>
      </c>
      <c r="I5" s="17">
        <f t="shared" si="2"/>
        <v>2207476.2338760006</v>
      </c>
    </row>
    <row r="6" spans="1:9" ht="15.75" customHeight="1" x14ac:dyDescent="0.25">
      <c r="A6" s="5">
        <f t="shared" si="3"/>
        <v>2025</v>
      </c>
      <c r="B6" s="49">
        <v>113702.38800000001</v>
      </c>
      <c r="C6" s="50">
        <v>277000</v>
      </c>
      <c r="D6" s="50">
        <v>621000</v>
      </c>
      <c r="E6" s="50">
        <v>741000</v>
      </c>
      <c r="F6" s="50">
        <v>664000</v>
      </c>
      <c r="G6" s="17">
        <f t="shared" si="0"/>
        <v>2303000</v>
      </c>
      <c r="H6" s="17">
        <f t="shared" si="1"/>
        <v>130105.39377633149</v>
      </c>
      <c r="I6" s="17">
        <f t="shared" si="2"/>
        <v>2172894.6062236684</v>
      </c>
    </row>
    <row r="7" spans="1:9" ht="15.75" customHeight="1" x14ac:dyDescent="0.25">
      <c r="A7" s="5">
        <f t="shared" si="3"/>
        <v>2026</v>
      </c>
      <c r="B7" s="49">
        <v>112408.3268</v>
      </c>
      <c r="C7" s="50">
        <v>279000</v>
      </c>
      <c r="D7" s="50">
        <v>610000</v>
      </c>
      <c r="E7" s="50">
        <v>732000</v>
      </c>
      <c r="F7" s="50">
        <v>662000</v>
      </c>
      <c r="G7" s="17">
        <f t="shared" si="0"/>
        <v>2283000</v>
      </c>
      <c r="H7" s="17">
        <f t="shared" si="1"/>
        <v>128624.64790143681</v>
      </c>
      <c r="I7" s="17">
        <f t="shared" si="2"/>
        <v>2154375.3520985632</v>
      </c>
    </row>
    <row r="8" spans="1:9" ht="15.75" customHeight="1" x14ac:dyDescent="0.25">
      <c r="A8" s="5">
        <f t="shared" si="3"/>
        <v>2027</v>
      </c>
      <c r="B8" s="49">
        <v>111104.61440000001</v>
      </c>
      <c r="C8" s="50">
        <v>283000</v>
      </c>
      <c r="D8" s="50">
        <v>598000</v>
      </c>
      <c r="E8" s="50">
        <v>718000</v>
      </c>
      <c r="F8" s="50">
        <v>673000</v>
      </c>
      <c r="G8" s="17">
        <f t="shared" si="0"/>
        <v>2272000</v>
      </c>
      <c r="H8" s="17">
        <f t="shared" si="1"/>
        <v>127132.85851902663</v>
      </c>
      <c r="I8" s="17">
        <f t="shared" si="2"/>
        <v>2144867.1414809735</v>
      </c>
    </row>
    <row r="9" spans="1:9" ht="15.75" customHeight="1" x14ac:dyDescent="0.25">
      <c r="A9" s="5">
        <f t="shared" si="3"/>
        <v>2028</v>
      </c>
      <c r="B9" s="49">
        <v>109791.588</v>
      </c>
      <c r="C9" s="50">
        <v>288000</v>
      </c>
      <c r="D9" s="50">
        <v>586000</v>
      </c>
      <c r="E9" s="50">
        <v>701000</v>
      </c>
      <c r="F9" s="50">
        <v>691000</v>
      </c>
      <c r="G9" s="17">
        <f t="shared" si="0"/>
        <v>2266000</v>
      </c>
      <c r="H9" s="17">
        <f t="shared" si="1"/>
        <v>125630.41147446043</v>
      </c>
      <c r="I9" s="17">
        <f t="shared" si="2"/>
        <v>2140369.5885255397</v>
      </c>
    </row>
    <row r="10" spans="1:9" ht="15.75" customHeight="1" x14ac:dyDescent="0.25">
      <c r="A10" s="5">
        <f t="shared" si="3"/>
        <v>2029</v>
      </c>
      <c r="B10" s="49">
        <v>108441.30560000001</v>
      </c>
      <c r="C10" s="50">
        <v>292000</v>
      </c>
      <c r="D10" s="50">
        <v>576000</v>
      </c>
      <c r="E10" s="50">
        <v>684000</v>
      </c>
      <c r="F10" s="50">
        <v>709000</v>
      </c>
      <c r="G10" s="17">
        <f t="shared" si="0"/>
        <v>2261000</v>
      </c>
      <c r="H10" s="17">
        <f t="shared" si="1"/>
        <v>124085.3337812703</v>
      </c>
      <c r="I10" s="17">
        <f t="shared" si="2"/>
        <v>2136914.6662187297</v>
      </c>
    </row>
    <row r="11" spans="1:9" ht="15.75" customHeight="1" x14ac:dyDescent="0.25">
      <c r="A11" s="5">
        <f t="shared" si="3"/>
        <v>2030</v>
      </c>
      <c r="B11" s="49">
        <v>107073.74400000001</v>
      </c>
      <c r="C11" s="50">
        <v>294000</v>
      </c>
      <c r="D11" s="50">
        <v>568000</v>
      </c>
      <c r="E11" s="50">
        <v>668000</v>
      </c>
      <c r="F11" s="50">
        <v>723000</v>
      </c>
      <c r="G11" s="17">
        <f t="shared" si="0"/>
        <v>2253000</v>
      </c>
      <c r="H11" s="17">
        <f t="shared" si="1"/>
        <v>122520.48414520646</v>
      </c>
      <c r="I11" s="17">
        <f t="shared" si="2"/>
        <v>2130479.5158547936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N0aO9tbvjjXh4f61SeMjVs9SRHgJNyG1hH5hfHYUlTjJApEG4gOTpZNOdZb9pvwRXXoYL+tzObTxUB6f0CPOQ==" saltValue="NcqW8XV1AvhCFIlI6fx+J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2.3143863551321773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2.3143863551321773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1.746030957981739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1.746030957981739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3.2076168160431036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3.2076168160431036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zyCD6DVferRJUo+T/1KoKuCtpAELoYrjbXqeEo8+no1Oouj1IVFtZaAy7gtCPxw2/h0h8eeNEcqhzCYP4kW1GA==" saltValue="XzQ9W8FhxLIu3nq9RLE3B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SgCswCPAHzoEWSR37KwEyxTitHJ+3jO/ZxdWFU+EoS5MsTSVNef/Elo4tWif2v0t+ENQXm5qBJGfbACf4QESOA==" saltValue="VD13StNzwiDRptA7197o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/cVmUQPVek9rm8fNAyQ/apINACCB6PCIiVKZ5YNMfg+X+r95ZQD2qlwV7IEjYWKVk+LTUM4COJuKJDD05YXA4Q==" saltValue="Oa+JI0R2ulDH6tL4cbtE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0.63317820390666979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0.62073932103288409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0.87685096630539494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0.87099144836826181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0.87685096630539494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0.87099144836826181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0.43274741568089564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0.41974049934945939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0.84620129802228738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0.83915096297593716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0.84620129802228738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0.83915096297593716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0.91780259784412788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0.91369981418499935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0.90755552280473706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0.9029953272981982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0.90755552280473706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0.9029953272981982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XCqKCVLmhJzVjXJ2MvyENK0HGaTto0YNmKurKgSo+YOs0++YDbXlH1xKxndtAHFf/d1/fjLzQ5OGw9Lkb7Exkg==" saltValue="wCOnJnNDfWecsRoo41CY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d7pJN4KmczgHbG6HYSXOIKTs+AxGe/8vVEwiM5t8bAgC4e2+VQNXy/fwE7YQ/7eAZ24iBBlnzKFnCFATqN1YCg==" saltValue="UcTDsFq99HFMgVtPQsbx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0.63842351258458707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0.67345491339666474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0.67345491339666474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0.64771011575239046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0.64771011575239046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0.64771011575239046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0.64771011575239046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0.65853658536585358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0.65853658536585358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0.65853658536585358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0.65853658536585358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0.73309079657869058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0.76236431369641011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0.76236431369641011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0.74093264248704671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0.74093264248704671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0.74093264248704671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0.74093264248704671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0.44631012356490146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0.48493807376135839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0.48493807376135839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0.45632903912067146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0.45632903912067146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0.45632903912067146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0.45632903912067146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0.46820809248554918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0.46820809248554918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0.46820809248554918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0.46820809248554918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0.61570667022753489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0.65173838607783763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0.65173838607783763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0.62523422860712063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0.62523422860712063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0.62523422860712063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0.62523422860712063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0.63636363636363646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0.63636363636363646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0.63636363636363646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0.63636363636363646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0.95689956524548314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0.96286989136332679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0.96286989136332679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0.95853776518554346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0.95853776518554346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0.95853776518554346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0.95853776518554346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0.96039603960396036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0.96039603960396036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0.96039603960396036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0.96039603960396036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0.88759565472909896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0.90218471648398502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0.90218471648398502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0.8915695310382219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0.8915695310382219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0.8915695310382219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0.8915695310382219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0.89610389610389607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0.89610389610389607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0.89610389610389607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0.89610389610389607</v>
      </c>
    </row>
  </sheetData>
  <sheetProtection algorithmName="SHA-512" hashValue="XT+X3lIoXMb7fiQHzTwV/2R3T9268Nxy9lwEJxd1RPShtufKgW+cL4LaLttH2GyfIl4VarPnHZQ5HRO9epUJ0Q==" saltValue="M6nk1sXxT/Rnalox7p3X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0.74744971701289253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0.75057334884217042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0.75130440026265299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0.75094121809928516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0.74790736220750864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0.748752151292574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0.74864382834132059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0.74965997357293856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0.6439569396195316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0.64775737834227731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0.64864871260759593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0.64820581336449734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0.64451293015489064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0.64553999298019515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0.64540824479728798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0.64664475099392282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0.85923800913834236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0.86123569069662553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0.86170216110392739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0.86147047165487811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0.85953115263314039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0.86007186313812245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0.8600025608331574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0.86065231599826597</v>
      </c>
    </row>
  </sheetData>
  <sheetProtection algorithmName="SHA-512" hashValue="/vuj89YB8UEH+ugtWxyiCtC0fFZbIlIrEUeUHHgrAPlIG7uIXonGfBhN7mpdbikbun0R8Prxi2oIpIUIhN9C/Q==" saltValue="SG5UzAOczr2Ryt/FmVGAI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6P7CXds4ZujN1WsfbxDthgVRKTBVLsPFQGBoKbguZAIQPxdj+TNC4/jUX5/sTCsI92fdw+hBuoNvu7mzY8BCnQ==" saltValue="BZZYe3TRzD8zfTXQaGCj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+gQeqyNwS+Y3mD/N/xEuP5HoTwPq+UUSZHFgSNRgRD71P5qx++zuoPzPdr30+7PKqQYqYq3UOnE+DXxFOwBXEw==" saltValue="CayFQwAAouybF9o9VWCHm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0.14323089149449619</v>
      </c>
    </row>
    <row r="5" spans="1:8" ht="15.75" customHeight="1" x14ac:dyDescent="0.25">
      <c r="B5" s="19" t="s">
        <v>95</v>
      </c>
      <c r="C5" s="101">
        <v>9.0704261582273779E-2</v>
      </c>
    </row>
    <row r="6" spans="1:8" ht="15.75" customHeight="1" x14ac:dyDescent="0.25">
      <c r="B6" s="19" t="s">
        <v>91</v>
      </c>
      <c r="C6" s="101">
        <v>0.12871219532055661</v>
      </c>
    </row>
    <row r="7" spans="1:8" ht="15.75" customHeight="1" x14ac:dyDescent="0.25">
      <c r="B7" s="19" t="s">
        <v>96</v>
      </c>
      <c r="C7" s="101">
        <v>0.2939997933126044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0.1964423577553088</v>
      </c>
    </row>
    <row r="10" spans="1:8" ht="15.75" customHeight="1" x14ac:dyDescent="0.25">
      <c r="B10" s="19" t="s">
        <v>94</v>
      </c>
      <c r="C10" s="101">
        <v>0.14691050053476029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1.7992346538538991E-2</v>
      </c>
      <c r="D14" s="55">
        <v>1.7992346538538991E-2</v>
      </c>
      <c r="E14" s="55">
        <v>1.7992346538538991E-2</v>
      </c>
      <c r="F14" s="55">
        <v>1.7992346538538991E-2</v>
      </c>
    </row>
    <row r="15" spans="1:8" ht="15.75" customHeight="1" x14ac:dyDescent="0.25">
      <c r="B15" s="19" t="s">
        <v>102</v>
      </c>
      <c r="C15" s="101">
        <v>0.13328099137070359</v>
      </c>
      <c r="D15" s="101">
        <v>0.13328099137070359</v>
      </c>
      <c r="E15" s="101">
        <v>0.13328099137070359</v>
      </c>
      <c r="F15" s="101">
        <v>0.13328099137070359</v>
      </c>
    </row>
    <row r="16" spans="1:8" ht="15.75" customHeight="1" x14ac:dyDescent="0.25">
      <c r="B16" s="19" t="s">
        <v>2</v>
      </c>
      <c r="C16" s="101">
        <v>4.6897322327794103E-2</v>
      </c>
      <c r="D16" s="101">
        <v>4.6897322327794103E-2</v>
      </c>
      <c r="E16" s="101">
        <v>4.6897322327794103E-2</v>
      </c>
      <c r="F16" s="101">
        <v>4.6897322327794103E-2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4.2940499499111988E-2</v>
      </c>
      <c r="D19" s="101">
        <v>4.2940499499111988E-2</v>
      </c>
      <c r="E19" s="101">
        <v>4.2940499499111988E-2</v>
      </c>
      <c r="F19" s="101">
        <v>4.2940499499111988E-2</v>
      </c>
    </row>
    <row r="20" spans="1:8" ht="15.75" customHeight="1" x14ac:dyDescent="0.25">
      <c r="B20" s="19" t="s">
        <v>79</v>
      </c>
      <c r="C20" s="101">
        <v>5.6824272756144059E-2</v>
      </c>
      <c r="D20" s="101">
        <v>5.6824272756144059E-2</v>
      </c>
      <c r="E20" s="101">
        <v>5.6824272756144059E-2</v>
      </c>
      <c r="F20" s="101">
        <v>5.6824272756144059E-2</v>
      </c>
    </row>
    <row r="21" spans="1:8" ht="15.75" customHeight="1" x14ac:dyDescent="0.25">
      <c r="B21" s="19" t="s">
        <v>88</v>
      </c>
      <c r="C21" s="101">
        <v>0.1236817281624316</v>
      </c>
      <c r="D21" s="101">
        <v>0.1236817281624316</v>
      </c>
      <c r="E21" s="101">
        <v>0.1236817281624316</v>
      </c>
      <c r="F21" s="101">
        <v>0.1236817281624316</v>
      </c>
    </row>
    <row r="22" spans="1:8" ht="15.75" customHeight="1" x14ac:dyDescent="0.25">
      <c r="B22" s="19" t="s">
        <v>99</v>
      </c>
      <c r="C22" s="101">
        <v>0.57838283934527568</v>
      </c>
      <c r="D22" s="101">
        <v>0.57838283934527568</v>
      </c>
      <c r="E22" s="101">
        <v>0.57838283934527568</v>
      </c>
      <c r="F22" s="101">
        <v>0.57838283934527568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2.9679839999999999E-2</v>
      </c>
    </row>
    <row r="27" spans="1:8" ht="15.75" customHeight="1" x14ac:dyDescent="0.25">
      <c r="B27" s="19" t="s">
        <v>89</v>
      </c>
      <c r="C27" s="101">
        <v>2.1739139000000001E-2</v>
      </c>
    </row>
    <row r="28" spans="1:8" ht="15.75" customHeight="1" x14ac:dyDescent="0.25">
      <c r="B28" s="19" t="s">
        <v>103</v>
      </c>
      <c r="C28" s="101">
        <v>0.105935959</v>
      </c>
    </row>
    <row r="29" spans="1:8" ht="15.75" customHeight="1" x14ac:dyDescent="0.25">
      <c r="B29" s="19" t="s">
        <v>86</v>
      </c>
      <c r="C29" s="101">
        <v>0.11928900100000001</v>
      </c>
    </row>
    <row r="30" spans="1:8" ht="15.75" customHeight="1" x14ac:dyDescent="0.25">
      <c r="B30" s="19" t="s">
        <v>4</v>
      </c>
      <c r="C30" s="101">
        <v>5.9336512000000001E-2</v>
      </c>
    </row>
    <row r="31" spans="1:8" ht="15.75" customHeight="1" x14ac:dyDescent="0.25">
      <c r="B31" s="19" t="s">
        <v>80</v>
      </c>
      <c r="C31" s="101">
        <v>0.21511585599999999</v>
      </c>
    </row>
    <row r="32" spans="1:8" ht="15.75" customHeight="1" x14ac:dyDescent="0.25">
      <c r="B32" s="19" t="s">
        <v>85</v>
      </c>
      <c r="C32" s="101">
        <v>9.6009434000000005E-2</v>
      </c>
    </row>
    <row r="33" spans="2:3" ht="15.75" customHeight="1" x14ac:dyDescent="0.25">
      <c r="B33" s="19" t="s">
        <v>100</v>
      </c>
      <c r="C33" s="101">
        <v>7.9330116000000006E-2</v>
      </c>
    </row>
    <row r="34" spans="2:3" ht="15.75" customHeight="1" x14ac:dyDescent="0.25">
      <c r="B34" s="19" t="s">
        <v>87</v>
      </c>
      <c r="C34" s="101">
        <v>0.27356414400000001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yFa4EfTiANBEOWZ/IDT3lWs/nmwLSYrkzpNTWAnxjNSQNTYtn4G9vOavtSEQNuzw7gJzggv9SCAjh2yCLBawHA==" saltValue="ZoDvvcnlB2BpZhWRH1x8T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0.68485501667729731</v>
      </c>
      <c r="D2" s="52">
        <f>IFERROR(1-_xlfn.NORM.DIST(_xlfn.NORM.INV(SUM(D4:D5), 0, 1) + 1, 0, 1, TRUE), "")</f>
        <v>0.68485501667729731</v>
      </c>
      <c r="E2" s="52">
        <f>IFERROR(1-_xlfn.NORM.DIST(_xlfn.NORM.INV(SUM(E4:E5), 0, 1) + 1, 0, 1, TRUE), "")</f>
        <v>0.81455941571798396</v>
      </c>
      <c r="F2" s="52">
        <f>IFERROR(1-_xlfn.NORM.DIST(_xlfn.NORM.INV(SUM(F4:F5), 0, 1) + 1, 0, 1, TRUE), "")</f>
        <v>0.65889482421261514</v>
      </c>
      <c r="G2" s="52">
        <f>IFERROR(1-_xlfn.NORM.DIST(_xlfn.NORM.INV(SUM(G4:G5), 0, 1) + 1, 0, 1, TRUE), "")</f>
        <v>0.67024715684429903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0.24588415732270269</v>
      </c>
      <c r="D3" s="52">
        <f>IFERROR(_xlfn.NORM.DIST(_xlfn.NORM.INV(SUM(D4:D5), 0, 1) + 1, 0, 1, TRUE) - SUM(D4:D5), "")</f>
        <v>0.24588415732270269</v>
      </c>
      <c r="E3" s="52">
        <f>IFERROR(_xlfn.NORM.DIST(_xlfn.NORM.INV(SUM(E4:E5), 0, 1) + 1, 0, 1, TRUE) - SUM(E4:E5), "")</f>
        <v>0.15638272428201608</v>
      </c>
      <c r="F3" s="52">
        <f>IFERROR(_xlfn.NORM.DIST(_xlfn.NORM.INV(SUM(F4:F5), 0, 1) + 1, 0, 1, TRUE) - SUM(F4:F5), "")</f>
        <v>0.26175392068738479</v>
      </c>
      <c r="G3" s="52">
        <f>IFERROR(_xlfn.NORM.DIST(_xlfn.NORM.INV(SUM(G4:G5), 0, 1) + 1, 0, 1, TRUE) - SUM(G4:G5), "")</f>
        <v>0.25490338105570098</v>
      </c>
    </row>
    <row r="4" spans="1:15" ht="15.75" customHeight="1" x14ac:dyDescent="0.25">
      <c r="B4" s="5" t="s">
        <v>110</v>
      </c>
      <c r="C4" s="45">
        <v>6.6390251999999997E-2</v>
      </c>
      <c r="D4" s="53">
        <v>6.6390251999999997E-2</v>
      </c>
      <c r="E4" s="53">
        <v>2.9057860000000001E-2</v>
      </c>
      <c r="F4" s="53">
        <v>7.5866947000000004E-2</v>
      </c>
      <c r="G4" s="53">
        <v>7.2967967999999994E-2</v>
      </c>
    </row>
    <row r="5" spans="1:15" ht="15.75" customHeight="1" x14ac:dyDescent="0.25">
      <c r="B5" s="5" t="s">
        <v>106</v>
      </c>
      <c r="C5" s="45">
        <v>2.8705739999999999E-3</v>
      </c>
      <c r="D5" s="53">
        <v>2.8705739999999999E-3</v>
      </c>
      <c r="E5" s="53">
        <v>0</v>
      </c>
      <c r="F5" s="53">
        <v>3.4843080999999998E-3</v>
      </c>
      <c r="G5" s="53">
        <v>1.8814941000000001E-3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0.75896249545681771</v>
      </c>
      <c r="D8" s="52">
        <f>IFERROR(1-_xlfn.NORM.DIST(_xlfn.NORM.INV(SUM(D10:D11), 0, 1) + 1, 0, 1, TRUE), "")</f>
        <v>0.75896249545681771</v>
      </c>
      <c r="E8" s="52">
        <f>IFERROR(1-_xlfn.NORM.DIST(_xlfn.NORM.INV(SUM(E10:E11), 0, 1) + 1, 0, 1, TRUE), "")</f>
        <v>0.83791127940639687</v>
      </c>
      <c r="F8" s="52">
        <f>IFERROR(1-_xlfn.NORM.DIST(_xlfn.NORM.INV(SUM(F10:F11), 0, 1) + 1, 0, 1, TRUE), "")</f>
        <v>0.85306378318999676</v>
      </c>
      <c r="G8" s="52">
        <f>IFERROR(1-_xlfn.NORM.DIST(_xlfn.NORM.INV(SUM(G10:G11), 0, 1) + 1, 0, 1, TRUE), "")</f>
        <v>0.86964870231222369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0.19675057854318229</v>
      </c>
      <c r="D9" s="52">
        <f>IFERROR(_xlfn.NORM.DIST(_xlfn.NORM.INV(SUM(D10:D11), 0, 1) + 1, 0, 1, TRUE) - SUM(D10:D11), "")</f>
        <v>0.19675057854318229</v>
      </c>
      <c r="E9" s="52">
        <f>IFERROR(_xlfn.NORM.DIST(_xlfn.NORM.INV(SUM(E10:E11), 0, 1) + 1, 0, 1, TRUE) - SUM(E10:E11), "")</f>
        <v>0.13856704319360316</v>
      </c>
      <c r="F9" s="52">
        <f>IFERROR(_xlfn.NORM.DIST(_xlfn.NORM.INV(SUM(F10:F11), 0, 1) + 1, 0, 1, TRUE) - SUM(F10:F11), "")</f>
        <v>0.12673762151000317</v>
      </c>
      <c r="G9" s="52">
        <f>IFERROR(_xlfn.NORM.DIST(_xlfn.NORM.INV(SUM(G10:G11), 0, 1) + 1, 0, 1, TRUE) - SUM(G10:G11), "")</f>
        <v>0.11354680898777635</v>
      </c>
    </row>
    <row r="10" spans="1:15" ht="15.75" customHeight="1" x14ac:dyDescent="0.25">
      <c r="B10" s="5" t="s">
        <v>107</v>
      </c>
      <c r="C10" s="45">
        <v>2.0957408E-2</v>
      </c>
      <c r="D10" s="53">
        <v>2.0957408E-2</v>
      </c>
      <c r="E10" s="53">
        <v>1.6555917999999999E-2</v>
      </c>
      <c r="F10" s="53">
        <v>1.7121951999999999E-2</v>
      </c>
      <c r="G10" s="53">
        <v>1.1792901E-2</v>
      </c>
    </row>
    <row r="11" spans="1:15" ht="15.75" customHeight="1" x14ac:dyDescent="0.25">
      <c r="B11" s="5" t="s">
        <v>119</v>
      </c>
      <c r="C11" s="45">
        <v>2.3329518E-2</v>
      </c>
      <c r="D11" s="53">
        <v>2.3329518E-2</v>
      </c>
      <c r="E11" s="53">
        <v>6.9657594000000003E-3</v>
      </c>
      <c r="F11" s="53">
        <v>3.0766433000000001E-3</v>
      </c>
      <c r="G11" s="53">
        <v>5.0115876999999986E-3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0.34035478875000003</v>
      </c>
      <c r="D14" s="54">
        <v>0.31335189346999998</v>
      </c>
      <c r="E14" s="54">
        <v>0.31335189346999998</v>
      </c>
      <c r="F14" s="54">
        <v>0.19796945741300001</v>
      </c>
      <c r="G14" s="54">
        <v>0.19796945741300001</v>
      </c>
      <c r="H14" s="45">
        <v>0.28499999999999998</v>
      </c>
      <c r="I14" s="55">
        <v>0.28499999999999998</v>
      </c>
      <c r="J14" s="55">
        <v>0.28499999999999998</v>
      </c>
      <c r="K14" s="55">
        <v>0.28499999999999998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0.19614714546620254</v>
      </c>
      <c r="D15" s="52">
        <f t="shared" si="0"/>
        <v>0.18058532291054796</v>
      </c>
      <c r="E15" s="52">
        <f t="shared" si="0"/>
        <v>0.18058532291054796</v>
      </c>
      <c r="F15" s="52">
        <f t="shared" si="0"/>
        <v>0.11409019424602675</v>
      </c>
      <c r="G15" s="52">
        <f t="shared" si="0"/>
        <v>0.11409019424602675</v>
      </c>
      <c r="H15" s="52">
        <f t="shared" si="0"/>
        <v>0.16424607000000002</v>
      </c>
      <c r="I15" s="52">
        <f t="shared" si="0"/>
        <v>0.16424607000000002</v>
      </c>
      <c r="J15" s="52">
        <f t="shared" si="0"/>
        <v>0.16424607000000002</v>
      </c>
      <c r="K15" s="52">
        <f t="shared" si="0"/>
        <v>0.16424607000000002</v>
      </c>
      <c r="L15" s="52">
        <f t="shared" si="0"/>
        <v>0.14407550000000002</v>
      </c>
      <c r="M15" s="52">
        <f t="shared" si="0"/>
        <v>0.14407550000000002</v>
      </c>
      <c r="N15" s="52">
        <f t="shared" si="0"/>
        <v>0.14407550000000002</v>
      </c>
      <c r="O15" s="52">
        <f t="shared" si="0"/>
        <v>0.14407550000000002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4rkgniCSy1Mrx/zvgvd60gUgyksJXg9VSnbAFoybtHGO8reOxFzcbRFv3T7RWIYEkOwS9xThIHubPiw8kjtxGA==" saltValue="XDuFRi4w2uIl1dN37PJ0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0.85080101010000009</v>
      </c>
      <c r="D2" s="53">
        <v>0.36791389000000002</v>
      </c>
      <c r="E2" s="53"/>
      <c r="F2" s="53"/>
      <c r="G2" s="53"/>
    </row>
    <row r="3" spans="1:7" x14ac:dyDescent="0.25">
      <c r="B3" s="3" t="s">
        <v>127</v>
      </c>
      <c r="C3" s="53">
        <v>0.11901531999999999</v>
      </c>
      <c r="D3" s="53">
        <v>0.13744598</v>
      </c>
      <c r="E3" s="53"/>
      <c r="F3" s="53"/>
      <c r="G3" s="53"/>
    </row>
    <row r="4" spans="1:7" x14ac:dyDescent="0.25">
      <c r="B4" s="3" t="s">
        <v>126</v>
      </c>
      <c r="C4" s="53">
        <v>3.0183677999999999E-2</v>
      </c>
      <c r="D4" s="53">
        <v>0.35666267000000001</v>
      </c>
      <c r="E4" s="53">
        <v>0.573175609111786</v>
      </c>
      <c r="F4" s="53">
        <v>0.30687814950942999</v>
      </c>
      <c r="G4" s="53"/>
    </row>
    <row r="5" spans="1:7" x14ac:dyDescent="0.25">
      <c r="B5" s="3" t="s">
        <v>125</v>
      </c>
      <c r="C5" s="52">
        <v>0</v>
      </c>
      <c r="D5" s="52">
        <v>0.13797744000000001</v>
      </c>
      <c r="E5" s="52">
        <f>1-SUM(E2:E4)</f>
        <v>0.426824390888214</v>
      </c>
      <c r="F5" s="52">
        <f>1-SUM(F2:F4)</f>
        <v>0.69312185049057007</v>
      </c>
      <c r="G5" s="52">
        <f>1-SUM(G2:G4)</f>
        <v>1</v>
      </c>
    </row>
  </sheetData>
  <sheetProtection algorithmName="SHA-512" hashValue="qTZsExRilLhPF7w+GMc8EndwxNqM7TJzK3y2VEoWkojWNOHB8h76vTPM17TVmEYvxckJ37EJ5iR+T9N3EJgHGQ==" saltValue="srYUoFxxpk4qVwG+2KKM5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m0/baqEpY61GTzYVnFmxLIg/EOEMPz9cEH3YwyfWB1TPY3ui9F8qxsEzPFY30FivN69RprByIXI2KsXGf2qOQ==" saltValue="iHr5jhxiSkV8p2jlwVrPG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+w52PQjSw8o830yKV56ZB2A/uq3M4a1sGb1QGfU53+aJ6tRccDUcvlnOHKbg0wl/lm4SPEC1fVz50mHlgxKx4w==" saltValue="K7vLqSZo+/IA8Xgew0+YE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RCYNwFKLPDSLuCNZ6tH0/2LxT4Wa9TldKOAzSeNekVzNJTIHZGLBTjiq6nRqpzRxZs0QtxcX2ZFbXQy/U1VNzA==" saltValue="Q5WAes3PHD43wSl7teBqw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/+hRBEfjYYQQPNcyGs6MygNW8mQV5Qg2+kkSwJGjFNwOlkTv8hp78kBUKBc1OhSUNPOYUv6RAVxhS8P1kl+SeQ==" saltValue="iAWlN77nskpQz14U2hQ3z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2024-03-18T00:45:34Z</dcterms:modified>
</cp:coreProperties>
</file>