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8C9F656C-F880-4EFC-9A12-5F1834A5230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3" i="2"/>
  <c r="H3" i="2"/>
  <c r="G3" i="2"/>
  <c r="H2" i="2"/>
  <c r="G2" i="2"/>
  <c r="I2" i="2" s="1"/>
  <c r="A2" i="2"/>
  <c r="A31" i="2" s="1"/>
  <c r="C33" i="1"/>
  <c r="C20" i="1"/>
  <c r="A19" i="2" l="1"/>
  <c r="A14" i="2"/>
  <c r="A25" i="2"/>
  <c r="A40" i="2"/>
  <c r="A35" i="2"/>
  <c r="A17" i="2"/>
  <c r="A27" i="2"/>
  <c r="A38" i="2"/>
  <c r="I4" i="2"/>
  <c r="A18" i="2"/>
  <c r="A29" i="2"/>
  <c r="A32" i="2"/>
  <c r="A22" i="2"/>
  <c r="A33" i="2"/>
  <c r="I39" i="2"/>
  <c r="A30" i="2"/>
  <c r="A21" i="2"/>
  <c r="A39" i="2"/>
  <c r="A3" i="2"/>
  <c r="A4" i="2" s="1"/>
  <c r="A5" i="2" s="1"/>
  <c r="A6" i="2" s="1"/>
  <c r="A7" i="2" s="1"/>
  <c r="A8" i="2" s="1"/>
  <c r="A9" i="2" s="1"/>
  <c r="A10" i="2" s="1"/>
  <c r="A11" i="2" s="1"/>
  <c r="A13" i="2"/>
  <c r="A24" i="2"/>
  <c r="A34" i="2"/>
  <c r="A16" i="2"/>
  <c r="A26" i="2"/>
  <c r="A37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<sst xmlns="http://schemas.openxmlformats.org/spreadsheetml/2006/main" count="2092" uniqueCount="341">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</sst>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1006091.6484375</v>
      </c>
    </row>
    <row r="8" spans="1:3" ht="15" customHeight="1" x14ac:dyDescent="0.25">
      <c r="B8" s="5" t="s">
        <v>44</v>
      </c>
      <c r="C8" s="44">
        <v>4.0000000000000001E-3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0.74188087463378904</v>
      </c>
    </row>
    <row r="11" spans="1:3" ht="15" customHeight="1" x14ac:dyDescent="0.25">
      <c r="B11" s="5" t="s">
        <v>49</v>
      </c>
      <c r="C11" s="45">
        <v>0.92900000000000005</v>
      </c>
    </row>
    <row r="12" spans="1:3" ht="15" customHeight="1" x14ac:dyDescent="0.25">
      <c r="B12" s="5" t="s">
        <v>41</v>
      </c>
      <c r="C12" s="45">
        <v>0.7340000000000001</v>
      </c>
    </row>
    <row r="13" spans="1:3" ht="15" customHeight="1" x14ac:dyDescent="0.25">
      <c r="B13" s="5" t="s">
        <v>62</v>
      </c>
      <c r="C13" s="45">
        <v>0.159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0.19980000000000001</v>
      </c>
    </row>
    <row r="24" spans="1:3" ht="15" customHeight="1" x14ac:dyDescent="0.25">
      <c r="B24" s="15" t="s">
        <v>46</v>
      </c>
      <c r="C24" s="45">
        <v>0.54990000000000006</v>
      </c>
    </row>
    <row r="25" spans="1:3" ht="15" customHeight="1" x14ac:dyDescent="0.25">
      <c r="B25" s="15" t="s">
        <v>47</v>
      </c>
      <c r="C25" s="45">
        <v>0.2286</v>
      </c>
    </row>
    <row r="26" spans="1:3" ht="15" customHeight="1" x14ac:dyDescent="0.25">
      <c r="B26" s="15" t="s">
        <v>48</v>
      </c>
      <c r="C26" s="45">
        <v>2.1700000000000001E-2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0.38027698241140789</v>
      </c>
    </row>
    <row r="30" spans="1:3" ht="14.25" customHeight="1" x14ac:dyDescent="0.25">
      <c r="B30" s="25" t="s">
        <v>63</v>
      </c>
      <c r="C30" s="99">
        <v>5.4660418511639802E-2</v>
      </c>
    </row>
    <row r="31" spans="1:3" ht="14.25" customHeight="1" x14ac:dyDescent="0.25">
      <c r="B31" s="25" t="s">
        <v>10</v>
      </c>
      <c r="C31" s="99">
        <v>6.1967732861858998E-2</v>
      </c>
    </row>
    <row r="32" spans="1:3" ht="14.25" customHeight="1" x14ac:dyDescent="0.25">
      <c r="B32" s="25" t="s">
        <v>11</v>
      </c>
      <c r="C32" s="99">
        <v>0.50309486621509303</v>
      </c>
    </row>
    <row r="33" spans="1:5" ht="13" customHeight="1" x14ac:dyDescent="0.25">
      <c r="B33" s="27" t="s">
        <v>60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19.3672573349338</v>
      </c>
    </row>
    <row r="38" spans="1:5" ht="15" customHeight="1" x14ac:dyDescent="0.25">
      <c r="B38" s="11" t="s">
        <v>35</v>
      </c>
      <c r="C38" s="43">
        <v>23.451829747900099</v>
      </c>
      <c r="D38" s="12"/>
      <c r="E38" s="13"/>
    </row>
    <row r="39" spans="1:5" ht="15" customHeight="1" x14ac:dyDescent="0.25">
      <c r="B39" s="11" t="s">
        <v>61</v>
      </c>
      <c r="C39" s="43">
        <v>27.978569183053601</v>
      </c>
      <c r="D39" s="12"/>
      <c r="E39" s="12"/>
    </row>
    <row r="40" spans="1:5" ht="15" customHeight="1" x14ac:dyDescent="0.25">
      <c r="B40" s="11" t="s">
        <v>36</v>
      </c>
      <c r="C40" s="100">
        <v>0.95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10.67872566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7.6823000000000004E-3</v>
      </c>
      <c r="D45" s="12"/>
    </row>
    <row r="46" spans="1:5" ht="15.75" customHeight="1" x14ac:dyDescent="0.25">
      <c r="B46" s="11" t="s">
        <v>51</v>
      </c>
      <c r="C46" s="45">
        <v>7.7173900000000004E-2</v>
      </c>
      <c r="D46" s="12"/>
    </row>
    <row r="47" spans="1:5" ht="15.75" customHeight="1" x14ac:dyDescent="0.25">
      <c r="B47" s="11" t="s">
        <v>59</v>
      </c>
      <c r="C47" s="45">
        <v>5.8000000000000003E-2</v>
      </c>
      <c r="D47" s="12"/>
      <c r="E47" s="13"/>
    </row>
    <row r="48" spans="1:5" ht="15" customHeight="1" x14ac:dyDescent="0.25">
      <c r="B48" s="11" t="s">
        <v>58</v>
      </c>
      <c r="C48" s="46">
        <v>0.85714380000000001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0.54774599999999996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0.11294179</v>
      </c>
    </row>
    <row r="63" spans="1:4" ht="15.75" customHeight="1" x14ac:dyDescent="0.3">
      <c r="A63" s="4"/>
    </row>
  </sheetData>
  <sheetProtection algorithmName="SHA-512" hashValue="A/fcZBT2s6hROLsheovYwNMGJxBrcEGayw7RZxD65NWyNF8BAqlFcunedEA8C6jRG6U95JbaY783BneJRRFd3g==" saltValue="duwFdmmvB1RQoUQ/ZVRz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0.46198576416135001</v>
      </c>
      <c r="C2" s="98">
        <v>0.95</v>
      </c>
      <c r="D2" s="56">
        <v>74.474474607257392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40.248726453010633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672.22235357576801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1.3713787431614179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13.38102589680655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13.38102589680655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13.38102589680655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13.38102589680655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13.38102589680655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13.38102589680655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0.63410619293978399</v>
      </c>
      <c r="C16" s="98">
        <v>0.95</v>
      </c>
      <c r="D16" s="56">
        <v>1.087791696701897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15.41953529560689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15.41953529560689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0.27407090000000001</v>
      </c>
      <c r="C21" s="98">
        <v>0.95</v>
      </c>
      <c r="D21" s="56">
        <v>14.364074593948059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23.284771098275488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7.7577257200000006E-3</v>
      </c>
      <c r="C23" s="98">
        <v>0.95</v>
      </c>
      <c r="D23" s="56">
        <v>4.5098666953578306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0.82590847933515088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0.43563457440078801</v>
      </c>
      <c r="C27" s="98">
        <v>0.95</v>
      </c>
      <c r="D27" s="56">
        <v>18.944297777473771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0.4751898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151.1814173381797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0.99377439103014453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4.6481210000000002E-2</v>
      </c>
      <c r="C32" s="98">
        <v>0.95</v>
      </c>
      <c r="D32" s="56">
        <v>2.3735892615904222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0.83893206321678804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4.9763674348897871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0.51307979999999997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oaqxFwxsLINq7v0M0Ta9bXXhCZJSkNGhjUCPQmvU4h+C0T06BKwsVV/XsfUIuwpyU7gdMZcU988RkNOlUk0ScA==" saltValue="6UYo+Z9WqlGAhIJ27fGH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1lF0hPdPXcnkExOJ+X7RV3rRZHT+aZeErjRP883ZUyATShHOK3aGNksGTiljzOSoQYQKz9qT27WVDbm1WeeRzQ==" saltValue="f3HBXaOVNZyRI7nRpXO+R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m4B8UX4nNtKMfKPBEFI+7CGccsuJ0iHHH5ghYA4M8OzkPJprccaP7ppYCyyD3RA0LkhYx1H/9TJFV1S3eDlUXg==" saltValue="cqJBIERwVeek5+t5urlV8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9.5885533839464215E-2</v>
      </c>
      <c r="C3" s="21">
        <f>frac_mam_1_5months * 2.6</f>
        <v>9.5885533839464215E-2</v>
      </c>
      <c r="D3" s="21">
        <f>frac_mam_6_11months * 2.6</f>
        <v>4.7792603820562385E-2</v>
      </c>
      <c r="E3" s="21">
        <f>frac_mam_12_23months * 2.6</f>
        <v>2.7846922725438959E-2</v>
      </c>
      <c r="F3" s="21">
        <f>frac_mam_24_59months * 2.6</f>
        <v>3.5149267502129045E-2</v>
      </c>
    </row>
    <row r="4" spans="1:6" ht="15.75" customHeight="1" x14ac:dyDescent="0.25">
      <c r="A4" s="3" t="s">
        <v>207</v>
      </c>
      <c r="B4" s="21">
        <f>frac_sam_1month * 2.6</f>
        <v>8.301835730671886E-2</v>
      </c>
      <c r="C4" s="21">
        <f>frac_sam_1_5months * 2.6</f>
        <v>8.301835730671886E-2</v>
      </c>
      <c r="D4" s="21">
        <f>frac_sam_6_11months * 2.6</f>
        <v>3.0384612269700002E-3</v>
      </c>
      <c r="E4" s="21">
        <f>frac_sam_12_23months * 2.6</f>
        <v>1.4651084318757121E-2</v>
      </c>
      <c r="F4" s="21">
        <f>frac_sam_24_59months * 2.6</f>
        <v>1.9815000891685478E-2</v>
      </c>
    </row>
  </sheetData>
  <sheetProtection algorithmName="SHA-512" hashValue="3Dan095IsAN7WY2196/1Lf7nBCAfufMSzXcF8YCDXxskW4MHQ7/JkjpACpjMzT1DTaCkZP4bXgQUD3CNxi90ZA==" saltValue="RaGU00/dsM1rEaxBldJC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4.0000000000000001E-3</v>
      </c>
      <c r="E2" s="60">
        <f>food_insecure</f>
        <v>4.0000000000000001E-3</v>
      </c>
      <c r="F2" s="60">
        <f>food_insecure</f>
        <v>4.0000000000000001E-3</v>
      </c>
      <c r="G2" s="60">
        <f>food_insecure</f>
        <v>4.0000000000000001E-3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4.0000000000000001E-3</v>
      </c>
      <c r="F5" s="60">
        <f>food_insecure</f>
        <v>4.0000000000000001E-3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4.0000000000000001E-3</v>
      </c>
      <c r="F8" s="60">
        <f>food_insecure</f>
        <v>4.0000000000000001E-3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4.0000000000000001E-3</v>
      </c>
      <c r="F9" s="60">
        <f>food_insecure</f>
        <v>4.0000000000000001E-3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0.7340000000000001</v>
      </c>
      <c r="E10" s="60">
        <f>IF(ISBLANK(comm_deliv), frac_children_health_facility,1)</f>
        <v>0.7340000000000001</v>
      </c>
      <c r="F10" s="60">
        <f>IF(ISBLANK(comm_deliv), frac_children_health_facility,1)</f>
        <v>0.7340000000000001</v>
      </c>
      <c r="G10" s="60">
        <f>IF(ISBLANK(comm_deliv), frac_children_health_facility,1)</f>
        <v>0.7340000000000001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4.0000000000000001E-3</v>
      </c>
      <c r="I15" s="60">
        <f>food_insecure</f>
        <v>4.0000000000000001E-3</v>
      </c>
      <c r="J15" s="60">
        <f>food_insecure</f>
        <v>4.0000000000000001E-3</v>
      </c>
      <c r="K15" s="60">
        <f>food_insecure</f>
        <v>4.0000000000000001E-3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0.92900000000000005</v>
      </c>
      <c r="I18" s="60">
        <f>frac_PW_health_facility</f>
        <v>0.92900000000000005</v>
      </c>
      <c r="J18" s="60">
        <f>frac_PW_health_facility</f>
        <v>0.92900000000000005</v>
      </c>
      <c r="K18" s="60">
        <f>frac_PW_health_facility</f>
        <v>0.92900000000000005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0.159</v>
      </c>
      <c r="M24" s="60">
        <f>famplan_unmet_need</f>
        <v>0.159</v>
      </c>
      <c r="N24" s="60">
        <f>famplan_unmet_need</f>
        <v>0.159</v>
      </c>
      <c r="O24" s="60">
        <f>famplan_unmet_need</f>
        <v>0.159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0.12669519149475097</v>
      </c>
      <c r="M25" s="60">
        <f>(1-food_insecure)*(0.49)+food_insecure*(0.7)</f>
        <v>0.49084</v>
      </c>
      <c r="N25" s="60">
        <f>(1-food_insecure)*(0.49)+food_insecure*(0.7)</f>
        <v>0.49084</v>
      </c>
      <c r="O25" s="60">
        <f>(1-food_insecure)*(0.49)+food_insecure*(0.7)</f>
        <v>0.49084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5.4297939212036128E-2</v>
      </c>
      <c r="M26" s="60">
        <f>(1-food_insecure)*(0.21)+food_insecure*(0.3)</f>
        <v>0.21035999999999999</v>
      </c>
      <c r="N26" s="60">
        <f>(1-food_insecure)*(0.21)+food_insecure*(0.3)</f>
        <v>0.21035999999999999</v>
      </c>
      <c r="O26" s="60">
        <f>(1-food_insecure)*(0.21)+food_insecure*(0.3)</f>
        <v>0.21035999999999999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7.7125994659423838E-2</v>
      </c>
      <c r="M27" s="60">
        <f>(1-food_insecure)*(0.3)</f>
        <v>0.29880000000000001</v>
      </c>
      <c r="N27" s="60">
        <f>(1-food_insecure)*(0.3)</f>
        <v>0.29880000000000001</v>
      </c>
      <c r="O27" s="60">
        <f>(1-food_insecure)*(0.3)</f>
        <v>0.29880000000000001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0.74188087463378904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ZqTNrCkQEiOfJbu8RkNlOQar4aZ/XJw6ctVwK73N11xyF+KypM36ZSaRxeXE4H813vPfrzuT+J8JPWFcGrHynw==" saltValue="vRtEjvHFLHvRzj1VYHuiQ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3kpDB++CcTIiEjZXNxzqNGylS7JqFJrZsP/pB9TndsQyx9uD+G8FW6/uoG7pe1hKNdscpp7a74BcX67VU85R5Q==" saltValue="t5fD2UBlgE1UiXSujAN25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94nRN961dwKELVehRx2q4h9OhyNi5bRKKJsNPLDQXjHLVpMv03gXjKDNfLWh3WajxPSrOzisp3zmmv3yridBFg==" saltValue="ax99WDcp2u/IOtUI/Wb97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Jy2Jp5mpH1eyKDmRQqg4ovBpaJcrlrjEk3y5Rn4rjmpaecHkL25OeXnp9B9Y3agPxqPPwOsM4GVbvR+UsuScOw==" saltValue="JdbjPGf/NU2cSb+8EuPlz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4Pz7jniqJ9U6u7ezR0fuTt+tsnep/ZUPIrhpkMH5gfqmuEUYTSWJSk/5X4w2FzmpkennkyRvmj2PIyb9eiI1MQ==" saltValue="0rj9jEx7vXRK+PYaLUhMp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FREZiNjwZdNMJTqA38msU8WdYvaPC8rA4VrT9QNGSQPrIQsS0a/7kohvjke6OAA4tXxj8qkeeFVR+aZBianedw==" saltValue="ZT/k9FuFqXWVUFQB7WAdG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208394.54240000001</v>
      </c>
      <c r="C2" s="49">
        <v>501000</v>
      </c>
      <c r="D2" s="49">
        <v>924000</v>
      </c>
      <c r="E2" s="49">
        <v>813000</v>
      </c>
      <c r="F2" s="49">
        <v>660000</v>
      </c>
      <c r="G2" s="17">
        <f t="shared" ref="G2:G11" si="0">C2+D2+E2+F2</f>
        <v>2898000</v>
      </c>
      <c r="H2" s="17">
        <f t="shared" ref="H2:H11" si="1">(B2 + stillbirth*B2/(1000-stillbirth))/(1-abortion)</f>
        <v>239368.12655523149</v>
      </c>
      <c r="I2" s="17">
        <f t="shared" ref="I2:I11" si="2">G2-H2</f>
        <v>2658631.8734447686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207129.72</v>
      </c>
      <c r="C3" s="50">
        <v>502000</v>
      </c>
      <c r="D3" s="50">
        <v>926000</v>
      </c>
      <c r="E3" s="50">
        <v>822000</v>
      </c>
      <c r="F3" s="50">
        <v>672000</v>
      </c>
      <c r="G3" s="17">
        <f t="shared" si="0"/>
        <v>2922000</v>
      </c>
      <c r="H3" s="17">
        <f t="shared" si="1"/>
        <v>237915.31418871583</v>
      </c>
      <c r="I3" s="17">
        <f t="shared" si="2"/>
        <v>2684084.685811284</v>
      </c>
    </row>
    <row r="4" spans="1:9" ht="15.75" customHeight="1" x14ac:dyDescent="0.25">
      <c r="A4" s="5">
        <f t="shared" si="3"/>
        <v>2023</v>
      </c>
      <c r="B4" s="49">
        <v>205749.42960000009</v>
      </c>
      <c r="C4" s="50">
        <v>503000</v>
      </c>
      <c r="D4" s="50">
        <v>929000</v>
      </c>
      <c r="E4" s="50">
        <v>830000</v>
      </c>
      <c r="F4" s="50">
        <v>683000</v>
      </c>
      <c r="G4" s="17">
        <f t="shared" si="0"/>
        <v>2945000</v>
      </c>
      <c r="H4" s="17">
        <f t="shared" si="1"/>
        <v>236329.87186692999</v>
      </c>
      <c r="I4" s="17">
        <f t="shared" si="2"/>
        <v>2708670.1281330702</v>
      </c>
    </row>
    <row r="5" spans="1:9" ht="15.75" customHeight="1" x14ac:dyDescent="0.25">
      <c r="A5" s="5">
        <f t="shared" si="3"/>
        <v>2024</v>
      </c>
      <c r="B5" s="49">
        <v>204291.68640000009</v>
      </c>
      <c r="C5" s="50">
        <v>504000</v>
      </c>
      <c r="D5" s="50">
        <v>932000</v>
      </c>
      <c r="E5" s="50">
        <v>836000</v>
      </c>
      <c r="F5" s="50">
        <v>695000</v>
      </c>
      <c r="G5" s="17">
        <f t="shared" si="0"/>
        <v>2967000</v>
      </c>
      <c r="H5" s="17">
        <f t="shared" si="1"/>
        <v>234655.46497141322</v>
      </c>
      <c r="I5" s="17">
        <f t="shared" si="2"/>
        <v>2732344.5350285866</v>
      </c>
    </row>
    <row r="6" spans="1:9" ht="15.75" customHeight="1" x14ac:dyDescent="0.25">
      <c r="A6" s="5">
        <f t="shared" si="3"/>
        <v>2025</v>
      </c>
      <c r="B6" s="49">
        <v>202722.49600000001</v>
      </c>
      <c r="C6" s="50">
        <v>505000</v>
      </c>
      <c r="D6" s="50">
        <v>936000</v>
      </c>
      <c r="E6" s="50">
        <v>842000</v>
      </c>
      <c r="F6" s="50">
        <v>705000</v>
      </c>
      <c r="G6" s="17">
        <f t="shared" si="0"/>
        <v>2988000</v>
      </c>
      <c r="H6" s="17">
        <f t="shared" si="1"/>
        <v>232853.04653026466</v>
      </c>
      <c r="I6" s="17">
        <f t="shared" si="2"/>
        <v>2755146.9534697356</v>
      </c>
    </row>
    <row r="7" spans="1:9" ht="15.75" customHeight="1" x14ac:dyDescent="0.25">
      <c r="A7" s="5">
        <f t="shared" si="3"/>
        <v>2026</v>
      </c>
      <c r="B7" s="49">
        <v>201474.48</v>
      </c>
      <c r="C7" s="50">
        <v>505000</v>
      </c>
      <c r="D7" s="50">
        <v>941000</v>
      </c>
      <c r="E7" s="50">
        <v>847000</v>
      </c>
      <c r="F7" s="50">
        <v>718000</v>
      </c>
      <c r="G7" s="17">
        <f t="shared" si="0"/>
        <v>3011000</v>
      </c>
      <c r="H7" s="17">
        <f t="shared" si="1"/>
        <v>231419.53849118389</v>
      </c>
      <c r="I7" s="17">
        <f t="shared" si="2"/>
        <v>2779580.4615088161</v>
      </c>
    </row>
    <row r="8" spans="1:9" ht="15.75" customHeight="1" x14ac:dyDescent="0.25">
      <c r="A8" s="5">
        <f t="shared" si="3"/>
        <v>2027</v>
      </c>
      <c r="B8" s="49">
        <v>200143.22399999999</v>
      </c>
      <c r="C8" s="50">
        <v>505000</v>
      </c>
      <c r="D8" s="50">
        <v>947000</v>
      </c>
      <c r="E8" s="50">
        <v>852000</v>
      </c>
      <c r="F8" s="50">
        <v>729000</v>
      </c>
      <c r="G8" s="17">
        <f t="shared" si="0"/>
        <v>3033000</v>
      </c>
      <c r="H8" s="17">
        <f t="shared" si="1"/>
        <v>229890.41852952115</v>
      </c>
      <c r="I8" s="17">
        <f t="shared" si="2"/>
        <v>2803109.5814704788</v>
      </c>
    </row>
    <row r="9" spans="1:9" ht="15.75" customHeight="1" x14ac:dyDescent="0.25">
      <c r="A9" s="5">
        <f t="shared" si="3"/>
        <v>2028</v>
      </c>
      <c r="B9" s="49">
        <v>198713.56800000009</v>
      </c>
      <c r="C9" s="50">
        <v>505000</v>
      </c>
      <c r="D9" s="50">
        <v>952000</v>
      </c>
      <c r="E9" s="50">
        <v>856000</v>
      </c>
      <c r="F9" s="50">
        <v>740000</v>
      </c>
      <c r="G9" s="17">
        <f t="shared" si="0"/>
        <v>3053000</v>
      </c>
      <c r="H9" s="17">
        <f t="shared" si="1"/>
        <v>228248.2734215098</v>
      </c>
      <c r="I9" s="17">
        <f t="shared" si="2"/>
        <v>2824751.7265784903</v>
      </c>
    </row>
    <row r="10" spans="1:9" ht="15.75" customHeight="1" x14ac:dyDescent="0.25">
      <c r="A10" s="5">
        <f t="shared" si="3"/>
        <v>2029</v>
      </c>
      <c r="B10" s="49">
        <v>197204.2000000001</v>
      </c>
      <c r="C10" s="50">
        <v>505000</v>
      </c>
      <c r="D10" s="50">
        <v>957000</v>
      </c>
      <c r="E10" s="50">
        <v>858000</v>
      </c>
      <c r="F10" s="50">
        <v>751000</v>
      </c>
      <c r="G10" s="17">
        <f t="shared" si="0"/>
        <v>3071000</v>
      </c>
      <c r="H10" s="17">
        <f t="shared" si="1"/>
        <v>226514.56875591958</v>
      </c>
      <c r="I10" s="17">
        <f t="shared" si="2"/>
        <v>2844485.4312440804</v>
      </c>
    </row>
    <row r="11" spans="1:9" ht="15.75" customHeight="1" x14ac:dyDescent="0.25">
      <c r="A11" s="5">
        <f t="shared" si="3"/>
        <v>2030</v>
      </c>
      <c r="B11" s="49">
        <v>195600.46400000001</v>
      </c>
      <c r="C11" s="50">
        <v>504000</v>
      </c>
      <c r="D11" s="50">
        <v>961000</v>
      </c>
      <c r="E11" s="50">
        <v>861000</v>
      </c>
      <c r="F11" s="50">
        <v>759000</v>
      </c>
      <c r="G11" s="17">
        <f t="shared" si="0"/>
        <v>3085000</v>
      </c>
      <c r="H11" s="17">
        <f t="shared" si="1"/>
        <v>224672.47021826997</v>
      </c>
      <c r="I11" s="17">
        <f t="shared" si="2"/>
        <v>2860327.5297817299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GlEcYPZgdRmnp0Jc4euqt1h8s9vzsjHteWcy9QZHhN/fuRIMHM/KFtVTZjrXj0d7ihWXLYxfI2RRAx8Dektbw==" saltValue="//e0iwRWc2THpUxj4PCrk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1.6504407856651295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1.6504407856651295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1.6037805422802411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1.6037805422802411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1.4214652790768758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1.4214652790768758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1.3951637332001463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1.3951637332001463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1.9142320084443407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1.9142320084443407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1.8390283213315757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1.8390283213315757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KOHrYB7iRQCyIor4ii8iMsBZQSUx8NsOxRrpiuKVv/SggrrEDIj6XVhFZ0GEf+bp4wikbu7Ov4BIyuBJhSqH6A==" saltValue="NW1Vfj7eySglQzvb3YufR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UBVrudVL+9NQgZJetYdkQuMnvUhOGaXeYlP6BgKJM/3nwBgRkxt/WSlqEVZBKVKnwsrf9VPs370g4OOO0p+Q9Q==" saltValue="hIMfHNJN9cQIu7nu12AK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YZ+y9pHAEsx1XNnlpNVljBScKKd+MK3xx53hfZK6VSG69+0CopVl8dyuG7x+hhs1phHzvirbKdvRi8SeG6N07g==" saltValue="JEUuVs69QS3B8WDrwprf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0.62543602195329973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0.61522747778679399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0.87322201588288473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0.86834517800994782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0.87322201588288473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0.86834517800994782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0.42461908537277288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0.41406487083054083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0.84183208224972772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0.8359745654786811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0.84183208224972772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0.8359745654786811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0.91526379063357843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0.91184092232591274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0.9047330693716279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0.9009308627234649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0.9047330693716279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0.9009308627234649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/ZUubIEHC0Gx7MTeb2OP+TXxhXxzHr26PZxJH5LXr9ruPJHziSCZm2r31TYKHzNVzU2oeV0jvY/6Dy5+K8gu2w==" saltValue="uorMOlf/Xd76pP9mqa1R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/yeoNNpa3D9iSaYVFV4x0hVQQUJTZMZh+AyBp/uR5suevyNBIxHgarTKXWyfCgv6v9eRuEqlk9R/fNlTF53GdQ==" saltValue="7MChodr/x6ZCKTMBLswV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0.57692649711854205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0.6716778697128899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0.6716778697128899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0.63412084465816432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0.63412084465816432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0.63412084465816432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0.63412084465816432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0.64416429442862932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0.64416429442862932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0.64416429442862932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0.64416429442862932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0.67961470154428361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0.76089933006300436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0.76089933006300436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0.72943722943722944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0.72943722943722944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0.72943722943722944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0.72943722943722944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0.73794549266247378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0.73794549266247378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0.73794549266247378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0.73794549266247378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0.38368175444581215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0.48292281377925761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0.48292281377925761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0.44172047186756641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0.44172047186756641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0.44172047186756641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0.44172047186756641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0.45248524090649406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0.45248524090649406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0.45248524090649406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0.45248524090649406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0.55305086774228107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0.64990459806788614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0.64990459806788614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0.6112982637989115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0.6112982637989115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0.6112982637989115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0.6112982637989115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0.6215943491422804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0.6215943491422804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0.6215943491422804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0.6215943491422804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0.94489357683170372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0.96258031900133167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0.96258031900133167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0.95612623943373576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0.95612623943373576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0.95612623943373576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0.95612623943373576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0.95791718101223211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0.95791718101223211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0.95791718101223211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0.95791718101223211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0.85912656250469754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0.90147029903797149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0.90147029903797149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0.88572734544623455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0.88572734544623455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0.88572734544623455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0.88572734544623455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0.89006156552330695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0.89006156552330695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0.89006156552330695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0.89006156552330695</v>
      </c>
    </row>
  </sheetData>
  <sheetProtection algorithmName="SHA-512" hashValue="VnPLSjMGDxB2qP5OHsuGdUZ6Er5bXuGQRQbHQmCSSm5G+WSvDZgQErW6CU/T38UrUKTBk5a8J6cTmqutt5qRpQ==" saltValue="tX/mJmFPCcsCKVb6RSgA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0.74577639500423931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0.75166149018703576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0.75082397369241005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0.75044972849846048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0.74480345370875545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0.74840239893877303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0.7498653906484759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0.74933175091340787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0.6419264031454105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0.6490843547497428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0.64806287199367574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0.64760672501045413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0.64074747243026953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0.6451146617450183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0.64689488238657877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0.64624519927047852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0.85816481291782054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0.86192986712687769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0.86139565519140016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0.86115677098583554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0.85753983111937027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0.85984806838785632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0.86078357124213123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0.86044252552981637</v>
      </c>
    </row>
  </sheetData>
  <sheetProtection algorithmName="SHA-512" hashValue="qROyNpwdIZjKpNt9elAXcCVRRX+pBUn7/AYv/9eBns1EIyP7AqWekhA25uMrs95lLNn2QCZLLq4M0Yk9LBZdZA==" saltValue="1kmAZlZNmqdtTDt1dTiBh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Wg4/x93Po+Nj+BYT7+6/fHJh1hFBnEJ1mjA1tXmLNd12sXYJgotSyCLzlBoz0LHRXyUr2I6H2zOjxUUInD2ogg==" saltValue="w85BWWCgFPrRRrp7UxH3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M4Mm6wzRVetXwKPsZtgqVnrVtdSAnMR3wmvIIa0jhMzAGUfhgASB6Yew1hT4s7DgbYkZFYzvpFO9mf8N2V4SqA==" saltValue="TESFJc+fAmmXJN30MxPQl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3.6443601318347811E-3</v>
      </c>
    </row>
    <row r="4" spans="1:8" ht="15.75" customHeight="1" x14ac:dyDescent="0.25">
      <c r="B4" s="19" t="s">
        <v>97</v>
      </c>
      <c r="C4" s="101">
        <v>0.13183859140554641</v>
      </c>
    </row>
    <row r="5" spans="1:8" ht="15.75" customHeight="1" x14ac:dyDescent="0.25">
      <c r="B5" s="19" t="s">
        <v>95</v>
      </c>
      <c r="C5" s="101">
        <v>5.4214503316923048E-2</v>
      </c>
    </row>
    <row r="6" spans="1:8" ht="15.75" customHeight="1" x14ac:dyDescent="0.25">
      <c r="B6" s="19" t="s">
        <v>91</v>
      </c>
      <c r="C6" s="101">
        <v>0.21713005124051971</v>
      </c>
    </row>
    <row r="7" spans="1:8" ht="15.75" customHeight="1" x14ac:dyDescent="0.25">
      <c r="B7" s="19" t="s">
        <v>96</v>
      </c>
      <c r="C7" s="101">
        <v>0.35313425706434343</v>
      </c>
    </row>
    <row r="8" spans="1:8" ht="15.75" customHeight="1" x14ac:dyDescent="0.25">
      <c r="B8" s="19" t="s">
        <v>98</v>
      </c>
      <c r="C8" s="101">
        <v>2.3337419140457839E-4</v>
      </c>
    </row>
    <row r="9" spans="1:8" ht="15.75" customHeight="1" x14ac:dyDescent="0.25">
      <c r="B9" s="19" t="s">
        <v>92</v>
      </c>
      <c r="C9" s="101">
        <v>0.16709024428441399</v>
      </c>
    </row>
    <row r="10" spans="1:8" ht="15.75" customHeight="1" x14ac:dyDescent="0.25">
      <c r="B10" s="19" t="s">
        <v>94</v>
      </c>
      <c r="C10" s="101">
        <v>7.2714618365013889E-2</v>
      </c>
    </row>
    <row r="11" spans="1:8" ht="15.75" customHeight="1" x14ac:dyDescent="0.25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0.1051154944780984</v>
      </c>
      <c r="D14" s="55">
        <v>0.1051154944780984</v>
      </c>
      <c r="E14" s="55">
        <v>0.1051154944780984</v>
      </c>
      <c r="F14" s="55">
        <v>0.1051154944780984</v>
      </c>
    </row>
    <row r="15" spans="1:8" ht="15.75" customHeight="1" x14ac:dyDescent="0.25">
      <c r="B15" s="19" t="s">
        <v>102</v>
      </c>
      <c r="C15" s="101">
        <v>0.202726320676168</v>
      </c>
      <c r="D15" s="101">
        <v>0.202726320676168</v>
      </c>
      <c r="E15" s="101">
        <v>0.202726320676168</v>
      </c>
      <c r="F15" s="101">
        <v>0.202726320676168</v>
      </c>
    </row>
    <row r="16" spans="1:8" ht="15.75" customHeight="1" x14ac:dyDescent="0.25">
      <c r="B16" s="19" t="s">
        <v>2</v>
      </c>
      <c r="C16" s="101">
        <v>1.5190017245568991E-2</v>
      </c>
      <c r="D16" s="101">
        <v>1.5190017245568991E-2</v>
      </c>
      <c r="E16" s="101">
        <v>1.5190017245568991E-2</v>
      </c>
      <c r="F16" s="101">
        <v>1.5190017245568991E-2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1.617388596465304E-2</v>
      </c>
      <c r="D19" s="101">
        <v>1.617388596465304E-2</v>
      </c>
      <c r="E19" s="101">
        <v>1.617388596465304E-2</v>
      </c>
      <c r="F19" s="101">
        <v>1.617388596465304E-2</v>
      </c>
    </row>
    <row r="20" spans="1:8" ht="15.75" customHeight="1" x14ac:dyDescent="0.25">
      <c r="B20" s="19" t="s">
        <v>79</v>
      </c>
      <c r="C20" s="101">
        <v>5.5766395100383052E-2</v>
      </c>
      <c r="D20" s="101">
        <v>5.5766395100383052E-2</v>
      </c>
      <c r="E20" s="101">
        <v>5.5766395100383052E-2</v>
      </c>
      <c r="F20" s="101">
        <v>5.5766395100383052E-2</v>
      </c>
    </row>
    <row r="21" spans="1:8" ht="15.75" customHeight="1" x14ac:dyDescent="0.25">
      <c r="B21" s="19" t="s">
        <v>88</v>
      </c>
      <c r="C21" s="101">
        <v>0.1249533312077537</v>
      </c>
      <c r="D21" s="101">
        <v>0.1249533312077537</v>
      </c>
      <c r="E21" s="101">
        <v>0.1249533312077537</v>
      </c>
      <c r="F21" s="101">
        <v>0.1249533312077537</v>
      </c>
    </row>
    <row r="22" spans="1:8" ht="15.75" customHeight="1" x14ac:dyDescent="0.25">
      <c r="B22" s="19" t="s">
        <v>99</v>
      </c>
      <c r="C22" s="101">
        <v>0.48007455532737497</v>
      </c>
      <c r="D22" s="101">
        <v>0.48007455532737497</v>
      </c>
      <c r="E22" s="101">
        <v>0.48007455532737497</v>
      </c>
      <c r="F22" s="101">
        <v>0.48007455532737497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5.8856121999999997E-2</v>
      </c>
    </row>
    <row r="27" spans="1:8" ht="15.75" customHeight="1" x14ac:dyDescent="0.25">
      <c r="B27" s="19" t="s">
        <v>89</v>
      </c>
      <c r="C27" s="101">
        <v>4.7339935000000007E-2</v>
      </c>
    </row>
    <row r="28" spans="1:8" ht="15.75" customHeight="1" x14ac:dyDescent="0.25">
      <c r="B28" s="19" t="s">
        <v>103</v>
      </c>
      <c r="C28" s="101">
        <v>4.6576617000000001E-2</v>
      </c>
    </row>
    <row r="29" spans="1:8" ht="15.75" customHeight="1" x14ac:dyDescent="0.25">
      <c r="B29" s="19" t="s">
        <v>86</v>
      </c>
      <c r="C29" s="101">
        <v>0.21685436999999999</v>
      </c>
    </row>
    <row r="30" spans="1:8" ht="15.75" customHeight="1" x14ac:dyDescent="0.25">
      <c r="B30" s="19" t="s">
        <v>4</v>
      </c>
      <c r="C30" s="101">
        <v>7.5345098999999999E-2</v>
      </c>
    </row>
    <row r="31" spans="1:8" ht="15.75" customHeight="1" x14ac:dyDescent="0.25">
      <c r="B31" s="19" t="s">
        <v>80</v>
      </c>
      <c r="C31" s="101">
        <v>9.5101964999999997E-2</v>
      </c>
    </row>
    <row r="32" spans="1:8" ht="15.75" customHeight="1" x14ac:dyDescent="0.25">
      <c r="B32" s="19" t="s">
        <v>85</v>
      </c>
      <c r="C32" s="101">
        <v>2.7365589999999999E-2</v>
      </c>
    </row>
    <row r="33" spans="2:3" ht="15.75" customHeight="1" x14ac:dyDescent="0.25">
      <c r="B33" s="19" t="s">
        <v>100</v>
      </c>
      <c r="C33" s="101">
        <v>0.17758110599999999</v>
      </c>
    </row>
    <row r="34" spans="2:3" ht="15.75" customHeight="1" x14ac:dyDescent="0.25">
      <c r="B34" s="19" t="s">
        <v>87</v>
      </c>
      <c r="C34" s="101">
        <v>0.25497919600000002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ry8GtlWigiY3R58FmY7eM4Ep+WmTss7Mjnez4NxVRVWPsNdkwnnroep6TRyusZMTrcCK8fRLUNshKMBQ24g1fA==" saltValue="S50E53xDwWhDJRqSNEtqU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0.6411323485487127</v>
      </c>
      <c r="D2" s="52">
        <f>IFERROR(1-_xlfn.NORM.DIST(_xlfn.NORM.INV(SUM(D4:D5), 0, 1) + 1, 0, 1, TRUE), "")</f>
        <v>0.6411323485487127</v>
      </c>
      <c r="E2" s="52">
        <f>IFERROR(1-_xlfn.NORM.DIST(_xlfn.NORM.INV(SUM(E4:E5), 0, 1) + 1, 0, 1, TRUE), "")</f>
        <v>0.70831740765333551</v>
      </c>
      <c r="F2" s="52">
        <f>IFERROR(1-_xlfn.NORM.DIST(_xlfn.NORM.INV(SUM(F4:F5), 0, 1) + 1, 0, 1, TRUE), "")</f>
        <v>0.60955356840426256</v>
      </c>
      <c r="G2" s="52">
        <f>IFERROR(1-_xlfn.NORM.DIST(_xlfn.NORM.INV(SUM(G4:G5), 0, 1) + 1, 0, 1, TRUE), "")</f>
        <v>0.70842144240704374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0.27218775697415831</v>
      </c>
      <c r="D3" s="52">
        <f>IFERROR(_xlfn.NORM.DIST(_xlfn.NORM.INV(SUM(D4:D5), 0, 1) + 1, 0, 1, TRUE) - SUM(D4:D5), "")</f>
        <v>0.27218775697415831</v>
      </c>
      <c r="E3" s="52">
        <f>IFERROR(_xlfn.NORM.DIST(_xlfn.NORM.INV(SUM(E4:E5), 0, 1) + 1, 0, 1, TRUE) - SUM(E4:E5), "")</f>
        <v>0.23092871041535951</v>
      </c>
      <c r="F3" s="52">
        <f>IFERROR(_xlfn.NORM.DIST(_xlfn.NORM.INV(SUM(F4:F5), 0, 1) + 1, 0, 1, TRUE) - SUM(F4:F5), "")</f>
        <v>0.28984915990000426</v>
      </c>
      <c r="G3" s="52">
        <f>IFERROR(_xlfn.NORM.DIST(_xlfn.NORM.INV(SUM(G4:G5), 0, 1) + 1, 0, 1, TRUE) - SUM(G4:G5), "")</f>
        <v>0.23086113135251216</v>
      </c>
    </row>
    <row r="4" spans="1:15" ht="15.75" customHeight="1" x14ac:dyDescent="0.25">
      <c r="B4" s="5" t="s">
        <v>110</v>
      </c>
      <c r="C4" s="45">
        <v>5.9376977384090403E-2</v>
      </c>
      <c r="D4" s="53">
        <v>5.9376977384090403E-2</v>
      </c>
      <c r="E4" s="53">
        <v>4.0670301765203497E-2</v>
      </c>
      <c r="F4" s="53">
        <v>7.0523187518119798E-2</v>
      </c>
      <c r="G4" s="53">
        <v>4.2862340807914699E-2</v>
      </c>
    </row>
    <row r="5" spans="1:15" ht="15.75" customHeight="1" x14ac:dyDescent="0.25">
      <c r="B5" s="5" t="s">
        <v>106</v>
      </c>
      <c r="C5" s="45">
        <v>2.7302917093038601E-2</v>
      </c>
      <c r="D5" s="53">
        <v>2.7302917093038601E-2</v>
      </c>
      <c r="E5" s="53">
        <v>2.0083580166101501E-2</v>
      </c>
      <c r="F5" s="53">
        <v>3.00740841776133E-2</v>
      </c>
      <c r="G5" s="53">
        <v>1.7855085432529401E-2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0.68606202089728296</v>
      </c>
      <c r="D8" s="52">
        <f>IFERROR(1-_xlfn.NORM.DIST(_xlfn.NORM.INV(SUM(D10:D11), 0, 1) + 1, 0, 1, TRUE), "")</f>
        <v>0.68606202089728296</v>
      </c>
      <c r="E8" s="52">
        <f>IFERROR(1-_xlfn.NORM.DIST(_xlfn.NORM.INV(SUM(E10:E11), 0, 1) + 1, 0, 1, TRUE), "")</f>
        <v>0.85613720875425192</v>
      </c>
      <c r="F8" s="52">
        <f>IFERROR(1-_xlfn.NORM.DIST(_xlfn.NORM.INV(SUM(F10:F11), 0, 1) + 1, 0, 1, TRUE), "")</f>
        <v>0.87199255327773983</v>
      </c>
      <c r="G8" s="52">
        <f>IFERROR(1-_xlfn.NORM.DIST(_xlfn.NORM.INV(SUM(G10:G11), 0, 1) + 1, 0, 1, TRUE), "")</f>
        <v>0.84867132269302903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0.24512879020033898</v>
      </c>
      <c r="D9" s="52">
        <f>IFERROR(_xlfn.NORM.DIST(_xlfn.NORM.INV(SUM(D10:D11), 0, 1) + 1, 0, 1, TRUE) - SUM(D10:D11), "")</f>
        <v>0.24512879020033898</v>
      </c>
      <c r="E9" s="52">
        <f>IFERROR(_xlfn.NORM.DIST(_xlfn.NORM.INV(SUM(E10:E11), 0, 1) + 1, 0, 1, TRUE) - SUM(E10:E11), "")</f>
        <v>0.1243123816120818</v>
      </c>
      <c r="F9" s="52">
        <f>IFERROR(_xlfn.NORM.DIST(_xlfn.NORM.INV(SUM(F10:F11), 0, 1) + 1, 0, 1, TRUE) - SUM(F10:F11), "")</f>
        <v>0.11166205939756937</v>
      </c>
      <c r="G9" s="52">
        <f>IFERROR(_xlfn.NORM.DIST(_xlfn.NORM.INV(SUM(G10:G11), 0, 1) + 1, 0, 1, TRUE) - SUM(G10:G11), "")</f>
        <v>0.13018857407858081</v>
      </c>
    </row>
    <row r="10" spans="1:15" ht="15.75" customHeight="1" x14ac:dyDescent="0.25">
      <c r="B10" s="5" t="s">
        <v>107</v>
      </c>
      <c r="C10" s="45">
        <v>3.6879051476717002E-2</v>
      </c>
      <c r="D10" s="53">
        <v>3.6879051476717002E-2</v>
      </c>
      <c r="E10" s="53">
        <v>1.83817707002163E-2</v>
      </c>
      <c r="F10" s="53">
        <v>1.07103548943996E-2</v>
      </c>
      <c r="G10" s="53">
        <v>1.3518949039280401E-2</v>
      </c>
    </row>
    <row r="11" spans="1:15" ht="15.75" customHeight="1" x14ac:dyDescent="0.25">
      <c r="B11" s="5" t="s">
        <v>119</v>
      </c>
      <c r="C11" s="45">
        <v>3.1930137425661101E-2</v>
      </c>
      <c r="D11" s="53">
        <v>3.1930137425661101E-2</v>
      </c>
      <c r="E11" s="53">
        <v>1.1686389334500001E-3</v>
      </c>
      <c r="F11" s="53">
        <v>5.6350324302912001E-3</v>
      </c>
      <c r="G11" s="53">
        <v>7.6211541891097996E-3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0.50174759925000001</v>
      </c>
      <c r="D14" s="54">
        <v>0.46968953879899999</v>
      </c>
      <c r="E14" s="54">
        <v>0.46968953879899999</v>
      </c>
      <c r="F14" s="54">
        <v>0.20441530939300001</v>
      </c>
      <c r="G14" s="54">
        <v>0.20441530939300001</v>
      </c>
      <c r="H14" s="45">
        <v>0.32600000000000001</v>
      </c>
      <c r="I14" s="55">
        <v>0.32600000000000001</v>
      </c>
      <c r="J14" s="55">
        <v>0.32600000000000001</v>
      </c>
      <c r="K14" s="55">
        <v>0.32600000000000001</v>
      </c>
      <c r="L14" s="45">
        <v>0.29599999999999999</v>
      </c>
      <c r="M14" s="55">
        <v>0.29599999999999999</v>
      </c>
      <c r="N14" s="55">
        <v>0.29599999999999999</v>
      </c>
      <c r="O14" s="55">
        <v>0.29599999999999999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0.27483024049879046</v>
      </c>
      <c r="D15" s="52">
        <f t="shared" si="0"/>
        <v>0.25727056611899701</v>
      </c>
      <c r="E15" s="52">
        <f t="shared" si="0"/>
        <v>0.25727056611899701</v>
      </c>
      <c r="F15" s="52">
        <f t="shared" si="0"/>
        <v>0.11196766805877817</v>
      </c>
      <c r="G15" s="52">
        <f t="shared" si="0"/>
        <v>0.11196766805877817</v>
      </c>
      <c r="H15" s="52">
        <f t="shared" si="0"/>
        <v>0.17856519599999998</v>
      </c>
      <c r="I15" s="52">
        <f t="shared" si="0"/>
        <v>0.17856519599999998</v>
      </c>
      <c r="J15" s="52">
        <f t="shared" si="0"/>
        <v>0.17856519599999998</v>
      </c>
      <c r="K15" s="52">
        <f t="shared" si="0"/>
        <v>0.17856519599999998</v>
      </c>
      <c r="L15" s="52">
        <f t="shared" si="0"/>
        <v>0.16213281599999999</v>
      </c>
      <c r="M15" s="52">
        <f t="shared" si="0"/>
        <v>0.16213281599999999</v>
      </c>
      <c r="N15" s="52">
        <f t="shared" si="0"/>
        <v>0.16213281599999999</v>
      </c>
      <c r="O15" s="52">
        <f t="shared" si="0"/>
        <v>0.16213281599999999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wpPhsYHQRBgzEnoo+vBJLi/EfyUyhO7G+jq9XdagdNyLXS/fn48CXZWhvOSvH7xCLRcE1Oprlho4Ix4MFxhOMQ==" saltValue="s1rEHiy6h+XHTIKF+gp15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8.9131653308868408E-2</v>
      </c>
      <c r="D2" s="53">
        <v>4.6481210000000002E-2</v>
      </c>
      <c r="E2" s="53"/>
      <c r="F2" s="53"/>
      <c r="G2" s="53"/>
    </row>
    <row r="3" spans="1:7" x14ac:dyDescent="0.25">
      <c r="B3" s="3" t="s">
        <v>127</v>
      </c>
      <c r="C3" s="53">
        <v>0.10872288793325401</v>
      </c>
      <c r="D3" s="53">
        <v>9.4823169999999998E-2</v>
      </c>
      <c r="E3" s="53"/>
      <c r="F3" s="53"/>
      <c r="G3" s="53"/>
    </row>
    <row r="4" spans="1:7" x14ac:dyDescent="0.25">
      <c r="B4" s="3" t="s">
        <v>126</v>
      </c>
      <c r="C4" s="53">
        <v>0.72276312112808194</v>
      </c>
      <c r="D4" s="53">
        <v>0.61654100000000001</v>
      </c>
      <c r="E4" s="53">
        <v>0.45700779557228111</v>
      </c>
      <c r="F4" s="53">
        <v>0.19947975873947099</v>
      </c>
      <c r="G4" s="53"/>
    </row>
    <row r="5" spans="1:7" x14ac:dyDescent="0.25">
      <c r="B5" s="3" t="s">
        <v>125</v>
      </c>
      <c r="C5" s="52">
        <v>7.9382367432117504E-2</v>
      </c>
      <c r="D5" s="52">
        <v>0.24215456843376201</v>
      </c>
      <c r="E5" s="52">
        <f>1-SUM(E2:E4)</f>
        <v>0.54299220442771889</v>
      </c>
      <c r="F5" s="52">
        <f>1-SUM(F2:F4)</f>
        <v>0.80052024126052901</v>
      </c>
      <c r="G5" s="52">
        <f>1-SUM(G2:G4)</f>
        <v>1</v>
      </c>
    </row>
  </sheetData>
  <sheetProtection algorithmName="SHA-512" hashValue="Wc7gfPP0j8tj7gQSD+JYJenNC4jHZtmvbPiXecTXXHwzOlBm9mbGyBvLpzHfusPq0Yt2DmaIt74cBMKAWLV5aA==" saltValue="6S8td3wCfztg+zFwfqj3P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NbzuEIV9tChATO2lEb2cY8Nms+1H9VQ/35f9mOCoPyx1GUCJEG5/cbFrBde/0diOY577K5g9x8OTm256bVcLA==" saltValue="zT8GZsSiRbQoScvJE+tP9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3hhGALoXWhph6Y0UASBGfPo+F4y8MSYLxcNMieXYqb9cPJ3Y8/1qanTnoKN0tpQH2xR+7kG6W1FIEDAIkBMhUw==" saltValue="GISoYgh0fZiBn/xBnU7MA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afHZBb1uHJCnD0ccAjdSrATEihuniIqnpp06jJZ+fGpvYkUh7O1LAHJMJm47ZR8srvpGmFxhn7sCmRbFOaCHoA==" saltValue="vIgrlMPk24iqoX087oqN4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Dn6P8+rey26e2WYEmYOmO8Opvpmlxtg8u0N6FiB1jPp6ztl6hso2cveKPEHmOHGfNFOQV2LRqI7FrgUq/lHjvg==" saltValue="jIC9j3e/HQGx49pUTc44b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2024-03-18T00:45:40Z</dcterms:modified>
</cp:coreProperties>
</file>