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6C7147E2-AC92-4FFF-A172-31913626C50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A40" i="2"/>
  <c r="H39" i="2"/>
  <c r="G39" i="2"/>
  <c r="I38" i="2"/>
  <c r="H38" i="2"/>
  <c r="G38" i="2"/>
  <c r="A33" i="2"/>
  <c r="A32" i="2"/>
  <c r="A27" i="2"/>
  <c r="A17" i="2"/>
  <c r="A16" i="2"/>
  <c r="I11" i="2"/>
  <c r="H11" i="2"/>
  <c r="G11" i="2"/>
  <c r="H10" i="2"/>
  <c r="G10" i="2"/>
  <c r="H9" i="2"/>
  <c r="I9" i="2" s="1"/>
  <c r="G9" i="2"/>
  <c r="H8" i="2"/>
  <c r="G8" i="2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A2" i="2"/>
  <c r="A39" i="2" s="1"/>
  <c r="C33" i="1"/>
  <c r="C20" i="1"/>
  <c r="A3" i="2" l="1"/>
  <c r="A14" i="2"/>
  <c r="A30" i="2"/>
  <c r="I39" i="2"/>
  <c r="I10" i="2"/>
  <c r="A19" i="2"/>
  <c r="A35" i="2"/>
  <c r="I4" i="2"/>
  <c r="A22" i="2"/>
  <c r="A38" i="2"/>
  <c r="A24" i="2"/>
  <c r="I2" i="2"/>
  <c r="I8" i="2"/>
  <c r="A2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5" i="2"/>
  <c r="A23" i="2"/>
  <c r="A31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<sst xmlns="http://schemas.openxmlformats.org/spreadsheetml/2006/main" count="2092" uniqueCount="341">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</sst>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308138.9609375</v>
      </c>
    </row>
    <row r="8" spans="1:3" ht="15" customHeight="1" x14ac:dyDescent="0.25">
      <c r="B8" s="5" t="s">
        <v>44</v>
      </c>
      <c r="C8" s="44">
        <v>3.4000000000000002E-2</v>
      </c>
    </row>
    <row r="9" spans="1:3" ht="15" customHeight="1" x14ac:dyDescent="0.25">
      <c r="B9" s="5" t="s">
        <v>43</v>
      </c>
      <c r="C9" s="45">
        <v>0.96</v>
      </c>
    </row>
    <row r="10" spans="1:3" ht="15" customHeight="1" x14ac:dyDescent="0.25">
      <c r="B10" s="5" t="s">
        <v>56</v>
      </c>
      <c r="C10" s="45">
        <v>0.32603321079999997</v>
      </c>
    </row>
    <row r="11" spans="1:3" ht="15" customHeight="1" x14ac:dyDescent="0.25">
      <c r="B11" s="5" t="s">
        <v>49</v>
      </c>
      <c r="C11" s="45">
        <v>0.77599999999999991</v>
      </c>
    </row>
    <row r="12" spans="1:3" ht="15" customHeight="1" x14ac:dyDescent="0.25">
      <c r="B12" s="5" t="s">
        <v>41</v>
      </c>
      <c r="C12" s="45">
        <v>0.67700000000000005</v>
      </c>
    </row>
    <row r="13" spans="1:3" ht="15" customHeight="1" x14ac:dyDescent="0.25">
      <c r="B13" s="5" t="s">
        <v>62</v>
      </c>
      <c r="C13" s="45">
        <v>0.66299999999999992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0.13100000000000001</v>
      </c>
    </row>
    <row r="24" spans="1:3" ht="15" customHeight="1" x14ac:dyDescent="0.25">
      <c r="B24" s="15" t="s">
        <v>46</v>
      </c>
      <c r="C24" s="45">
        <v>0.434</v>
      </c>
    </row>
    <row r="25" spans="1:3" ht="15" customHeight="1" x14ac:dyDescent="0.25">
      <c r="B25" s="15" t="s">
        <v>47</v>
      </c>
      <c r="C25" s="45">
        <v>0.35249999999999998</v>
      </c>
    </row>
    <row r="26" spans="1:3" ht="15" customHeight="1" x14ac:dyDescent="0.25">
      <c r="B26" s="15" t="s">
        <v>48</v>
      </c>
      <c r="C26" s="45">
        <v>8.2500000000000004E-2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0.28694122510860798</v>
      </c>
    </row>
    <row r="30" spans="1:3" ht="14.25" customHeight="1" x14ac:dyDescent="0.25">
      <c r="B30" s="25" t="s">
        <v>63</v>
      </c>
      <c r="C30" s="99">
        <v>5.0024672511500702E-2</v>
      </c>
    </row>
    <row r="31" spans="1:3" ht="14.25" customHeight="1" x14ac:dyDescent="0.25">
      <c r="B31" s="25" t="s">
        <v>10</v>
      </c>
      <c r="C31" s="99">
        <v>8.0042096462401291E-2</v>
      </c>
    </row>
    <row r="32" spans="1:3" ht="14.25" customHeight="1" x14ac:dyDescent="0.25">
      <c r="B32" s="25" t="s">
        <v>11</v>
      </c>
      <c r="C32" s="99">
        <v>0.58299200591749001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20.246217787220701</v>
      </c>
    </row>
    <row r="38" spans="1:5" ht="15" customHeight="1" x14ac:dyDescent="0.25">
      <c r="B38" s="11" t="s">
        <v>35</v>
      </c>
      <c r="C38" s="43">
        <v>31.145861605415799</v>
      </c>
      <c r="D38" s="12"/>
      <c r="E38" s="13"/>
    </row>
    <row r="39" spans="1:5" ht="15" customHeight="1" x14ac:dyDescent="0.25">
      <c r="B39" s="11" t="s">
        <v>61</v>
      </c>
      <c r="C39" s="43">
        <v>42.460151798518197</v>
      </c>
      <c r="D39" s="12"/>
      <c r="E39" s="12"/>
    </row>
    <row r="40" spans="1:5" ht="15" customHeight="1" x14ac:dyDescent="0.25">
      <c r="B40" s="11" t="s">
        <v>36</v>
      </c>
      <c r="C40" s="100">
        <v>2.52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13.80084639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2.2036E-3</v>
      </c>
      <c r="D45" s="12"/>
    </row>
    <row r="46" spans="1:5" ht="15.75" customHeight="1" x14ac:dyDescent="0.25">
      <c r="B46" s="11" t="s">
        <v>51</v>
      </c>
      <c r="C46" s="45">
        <v>6.5895300000000004E-2</v>
      </c>
      <c r="D46" s="12"/>
    </row>
    <row r="47" spans="1:5" ht="15.75" customHeight="1" x14ac:dyDescent="0.25">
      <c r="B47" s="11" t="s">
        <v>59</v>
      </c>
      <c r="C47" s="45">
        <v>0.1456296</v>
      </c>
      <c r="D47" s="12"/>
      <c r="E47" s="13"/>
    </row>
    <row r="48" spans="1:5" ht="15" customHeight="1" x14ac:dyDescent="0.25">
      <c r="B48" s="11" t="s">
        <v>58</v>
      </c>
      <c r="C48" s="46">
        <v>0.78627150000000001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0.40570099999999998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0.1421289</v>
      </c>
    </row>
    <row r="63" spans="1:4" ht="15.75" customHeight="1" x14ac:dyDescent="0.3">
      <c r="A63" s="4"/>
    </row>
  </sheetData>
  <sheetProtection algorithmName="SHA-512" hashValue="5kdK4WQgVnv/I2jM5bPrjRGck+FWkuHdSYf7RRTZnofmA0dpJfkF1LRqpCaC3Gnwrez+Pfs2o8AVFNOaNUxFIw==" saltValue="Psf40Pv2W2QzwwS6MkYk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0.25710209777753001</v>
      </c>
      <c r="C2" s="98">
        <v>0.95</v>
      </c>
      <c r="D2" s="56">
        <v>77.390193053910821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40.314078775655148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717.93406611531384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1.841235726526929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13.446378219451059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13.446378219451059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13.446378219451059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13.446378219451059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13.446378219451059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13.446378219451059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0.50268954706191993</v>
      </c>
      <c r="C16" s="98">
        <v>0.95</v>
      </c>
      <c r="D16" s="56">
        <v>1.1530314605155489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16.459595752364979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16.459595752364979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15.053841697970229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23.431813824225639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1.2E-2</v>
      </c>
      <c r="C23" s="98">
        <v>0.95</v>
      </c>
      <c r="D23" s="56">
        <v>4.5507118970106513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0.71549070036774298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0.22807196557123999</v>
      </c>
      <c r="C27" s="98">
        <v>0.95</v>
      </c>
      <c r="D27" s="56">
        <v>19.019954364099402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0.26135510000000001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157.83610683338631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0.93338364466171397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4.5115040000000002E-2</v>
      </c>
      <c r="C32" s="98">
        <v>0.95</v>
      </c>
      <c r="D32" s="56">
        <v>2.5205892106452601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0.47413276717842989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6.6808099719985172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0.1782716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4g/Zkc2beYk/4bWVWzscDe2e9Hy7kpdSxLOa8zFNt2BkXYBTcj3VK4eT+gpoNeWcFBl2GoOHO8DCaCY257ZMGQ==" saltValue="k9CiIhWdBQR6486ENAne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LpNWd6Rdlfzc6aE1v7x0EqkAbu0w5WeUwBIB8hGRRbF304dE0HECy/7od1KZpc7AFP4nzlaoHsSJWdrZF6bWGQ==" saltValue="cG4pRln2BMzWQKa6CX1mg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R3aYIiRPP/rgH/CTcZFQ0MZJTIqsaS8PNZVLSALRXaC7eKYUsKpZc0yIEUi1d3i73gLeq/faw1q5Ci9aAOQk0Q==" saltValue="da8v5ZNlFq+xCNXLPTQ1x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9.6105613559484354E-2</v>
      </c>
      <c r="C3" s="21">
        <f>frac_mam_1_5months * 2.6</f>
        <v>9.6105613559484354E-2</v>
      </c>
      <c r="D3" s="21">
        <f>frac_mam_6_11months * 2.6</f>
        <v>8.5290761291980655E-2</v>
      </c>
      <c r="E3" s="21">
        <f>frac_mam_12_23months * 2.6</f>
        <v>2.8507290221750858E-2</v>
      </c>
      <c r="F3" s="21">
        <f>frac_mam_24_59months * 2.6</f>
        <v>5.2492974698543603E-2</v>
      </c>
    </row>
    <row r="4" spans="1:6" ht="15.75" customHeight="1" x14ac:dyDescent="0.25">
      <c r="A4" s="3" t="s">
        <v>207</v>
      </c>
      <c r="B4" s="21">
        <f>frac_sam_1month * 2.6</f>
        <v>5.2136785909533523E-2</v>
      </c>
      <c r="C4" s="21">
        <f>frac_sam_1_5months * 2.6</f>
        <v>5.2136785909533523E-2</v>
      </c>
      <c r="D4" s="21">
        <f>frac_sam_6_11months * 2.6</f>
        <v>6.5846870094537741E-2</v>
      </c>
      <c r="E4" s="21">
        <f>frac_sam_12_23months * 2.6</f>
        <v>3.4877971932292064E-2</v>
      </c>
      <c r="F4" s="21">
        <f>frac_sam_24_59months * 2.6</f>
        <v>2.4825429730117379E-2</v>
      </c>
    </row>
  </sheetData>
  <sheetProtection algorithmName="SHA-512" hashValue="qbgFRphp9ZEJuSFpWmYiLaOXOqz6Rh8LI/QsYbkGW7AX3E4wuTkm15KTD+XIqHgxiAPt+eWJOGY55UZGgqEe4A==" saltValue="NqME/96kiVw8SDNRGCo6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3.4000000000000002E-2</v>
      </c>
      <c r="E2" s="60">
        <f>food_insecure</f>
        <v>3.4000000000000002E-2</v>
      </c>
      <c r="F2" s="60">
        <f>food_insecure</f>
        <v>3.4000000000000002E-2</v>
      </c>
      <c r="G2" s="60">
        <f>food_insecure</f>
        <v>3.4000000000000002E-2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3.4000000000000002E-2</v>
      </c>
      <c r="F5" s="60">
        <f>food_insecure</f>
        <v>3.4000000000000002E-2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3.4000000000000002E-2</v>
      </c>
      <c r="F8" s="60">
        <f>food_insecure</f>
        <v>3.4000000000000002E-2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3.4000000000000002E-2</v>
      </c>
      <c r="F9" s="60">
        <f>food_insecure</f>
        <v>3.4000000000000002E-2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0.67700000000000005</v>
      </c>
      <c r="E10" s="60">
        <f>IF(ISBLANK(comm_deliv), frac_children_health_facility,1)</f>
        <v>0.67700000000000005</v>
      </c>
      <c r="F10" s="60">
        <f>IF(ISBLANK(comm_deliv), frac_children_health_facility,1)</f>
        <v>0.67700000000000005</v>
      </c>
      <c r="G10" s="60">
        <f>IF(ISBLANK(comm_deliv), frac_children_health_facility,1)</f>
        <v>0.67700000000000005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3.4000000000000002E-2</v>
      </c>
      <c r="I15" s="60">
        <f>food_insecure</f>
        <v>3.4000000000000002E-2</v>
      </c>
      <c r="J15" s="60">
        <f>food_insecure</f>
        <v>3.4000000000000002E-2</v>
      </c>
      <c r="K15" s="60">
        <f>food_insecure</f>
        <v>3.4000000000000002E-2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0.77599999999999991</v>
      </c>
      <c r="I18" s="60">
        <f>frac_PW_health_facility</f>
        <v>0.77599999999999991</v>
      </c>
      <c r="J18" s="60">
        <f>frac_PW_health_facility</f>
        <v>0.77599999999999991</v>
      </c>
      <c r="K18" s="60">
        <f>frac_PW_health_facility</f>
        <v>0.77599999999999991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0.66299999999999992</v>
      </c>
      <c r="M24" s="60">
        <f>famplan_unmet_need</f>
        <v>0.66299999999999992</v>
      </c>
      <c r="N24" s="60">
        <f>famplan_unmet_need</f>
        <v>0.66299999999999992</v>
      </c>
      <c r="O24" s="60">
        <f>famplan_unmet_need</f>
        <v>0.66299999999999992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0.33505584958288803</v>
      </c>
      <c r="M25" s="60">
        <f>(1-food_insecure)*(0.49)+food_insecure*(0.7)</f>
        <v>0.49713999999999997</v>
      </c>
      <c r="N25" s="60">
        <f>(1-food_insecure)*(0.49)+food_insecure*(0.7)</f>
        <v>0.49713999999999997</v>
      </c>
      <c r="O25" s="60">
        <f>(1-food_insecure)*(0.49)+food_insecure*(0.7)</f>
        <v>0.49713999999999997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0.14359536410695201</v>
      </c>
      <c r="M26" s="60">
        <f>(1-food_insecure)*(0.21)+food_insecure*(0.3)</f>
        <v>0.21305999999999997</v>
      </c>
      <c r="N26" s="60">
        <f>(1-food_insecure)*(0.21)+food_insecure*(0.3)</f>
        <v>0.21305999999999997</v>
      </c>
      <c r="O26" s="60">
        <f>(1-food_insecure)*(0.21)+food_insecure*(0.3)</f>
        <v>0.21305999999999997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0.19531557551016002</v>
      </c>
      <c r="M27" s="60">
        <f>(1-food_insecure)*(0.3)</f>
        <v>0.2898</v>
      </c>
      <c r="N27" s="60">
        <f>(1-food_insecure)*(0.3)</f>
        <v>0.2898</v>
      </c>
      <c r="O27" s="60">
        <f>(1-food_insecure)*(0.3)</f>
        <v>0.2898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6alJDKvBOqc2dWVezeiCQ/3Nkg/jhKiOI+dSFK+/xS8niLcgwfEk/1eMGvUve6iWEiOvTP4+KMTSw1ESpUXX4w==" saltValue="6nVlFZqTl8XuFmbLEu/fv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PrfedDM86X/hJta36zfUqEHsU5DmLDOl5SXfe/spNO2tcfukHJdLqIohapYYDyXAMU+xM7CFfS0gqaNuI6A82w==" saltValue="+tzvc/o8Uic2105hbUIgE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IBrSqsp12sPvJRt88ptTO6dIl9kJoH/fk6+sbBpZqrJ4k4EVT/+vK7uU4ZZEphmyswtTux+4do8SvwQNmHSnSg==" saltValue="e9Ik7iOnWshT4pFm2AGpm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2KBze8h/apYZZ/swCiQPwyUImDdPt0TwXczaw5L1RPaEP/sllpeVlTSdPRvZMw4vv1C/qK2zYgAMDUpR20ADfQ==" saltValue="XhXBmVDfIMhB4NPzgs7bw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H2AMP1mwvbOsVrIWwnIFDjzazYVWV74oCSXjJoFnAL8SpL4J/xFTZyglX5GSY69sUwlexgFHAIGiIkApoZjkg==" saltValue="qEyH81bVIJ2fQLEK7SpW6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EOlU95+fXYbFWfWfOwia39UarQFQ2nfLzlm3DEMCb36XKZ9y+hIwS769kKEsWnxFfOsy/U2F9tWmaTea+Y12Q==" saltValue="htCze1sY8NB9POnNf6rCU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58382.34</v>
      </c>
      <c r="C2" s="49">
        <v>99000</v>
      </c>
      <c r="D2" s="49">
        <v>178000</v>
      </c>
      <c r="E2" s="49">
        <v>155000</v>
      </c>
      <c r="F2" s="49">
        <v>109000</v>
      </c>
      <c r="G2" s="17">
        <f t="shared" ref="G2:G11" si="0">C2+D2+E2+F2</f>
        <v>541000</v>
      </c>
      <c r="H2" s="17">
        <f t="shared" ref="H2:H11" si="1">(B2 + stillbirth*B2/(1000-stillbirth))/(1-abortion)</f>
        <v>67271.978422376793</v>
      </c>
      <c r="I2" s="17">
        <f t="shared" ref="I2:I11" si="2">G2-H2</f>
        <v>473728.02157762321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58467.75</v>
      </c>
      <c r="C3" s="50">
        <v>102000</v>
      </c>
      <c r="D3" s="50">
        <v>179000</v>
      </c>
      <c r="E3" s="50">
        <v>158000</v>
      </c>
      <c r="F3" s="50">
        <v>114000</v>
      </c>
      <c r="G3" s="17">
        <f t="shared" si="0"/>
        <v>553000</v>
      </c>
      <c r="H3" s="17">
        <f t="shared" si="1"/>
        <v>67370.393451254626</v>
      </c>
      <c r="I3" s="17">
        <f t="shared" si="2"/>
        <v>485629.60654874536</v>
      </c>
    </row>
    <row r="4" spans="1:9" ht="15.75" customHeight="1" x14ac:dyDescent="0.25">
      <c r="A4" s="5">
        <f t="shared" si="3"/>
        <v>2023</v>
      </c>
      <c r="B4" s="49">
        <v>58536.12</v>
      </c>
      <c r="C4" s="50">
        <v>105000</v>
      </c>
      <c r="D4" s="50">
        <v>181000</v>
      </c>
      <c r="E4" s="50">
        <v>160000</v>
      </c>
      <c r="F4" s="50">
        <v>118000</v>
      </c>
      <c r="G4" s="17">
        <f t="shared" si="0"/>
        <v>564000</v>
      </c>
      <c r="H4" s="17">
        <f t="shared" si="1"/>
        <v>67449.173869523889</v>
      </c>
      <c r="I4" s="17">
        <f t="shared" si="2"/>
        <v>496550.82613047608</v>
      </c>
    </row>
    <row r="5" spans="1:9" ht="15.75" customHeight="1" x14ac:dyDescent="0.25">
      <c r="A5" s="5">
        <f t="shared" si="3"/>
        <v>2024</v>
      </c>
      <c r="B5" s="49">
        <v>58535.684999999998</v>
      </c>
      <c r="C5" s="50">
        <v>108000</v>
      </c>
      <c r="D5" s="50">
        <v>182000</v>
      </c>
      <c r="E5" s="50">
        <v>162000</v>
      </c>
      <c r="F5" s="50">
        <v>122000</v>
      </c>
      <c r="G5" s="17">
        <f t="shared" si="0"/>
        <v>574000</v>
      </c>
      <c r="H5" s="17">
        <f t="shared" si="1"/>
        <v>67448.672633865732</v>
      </c>
      <c r="I5" s="17">
        <f t="shared" si="2"/>
        <v>506551.32736613427</v>
      </c>
    </row>
    <row r="6" spans="1:9" ht="15.75" customHeight="1" x14ac:dyDescent="0.25">
      <c r="A6" s="5">
        <f t="shared" si="3"/>
        <v>2025</v>
      </c>
      <c r="B6" s="49">
        <v>58492.570000000007</v>
      </c>
      <c r="C6" s="50">
        <v>112000</v>
      </c>
      <c r="D6" s="50">
        <v>185000</v>
      </c>
      <c r="E6" s="50">
        <v>165000</v>
      </c>
      <c r="F6" s="50">
        <v>126000</v>
      </c>
      <c r="G6" s="17">
        <f t="shared" si="0"/>
        <v>588000</v>
      </c>
      <c r="H6" s="17">
        <f t="shared" si="1"/>
        <v>67398.992690415718</v>
      </c>
      <c r="I6" s="17">
        <f t="shared" si="2"/>
        <v>520601.0073095843</v>
      </c>
    </row>
    <row r="7" spans="1:9" ht="15.75" customHeight="1" x14ac:dyDescent="0.25">
      <c r="A7" s="5">
        <f t="shared" si="3"/>
        <v>2026</v>
      </c>
      <c r="B7" s="49">
        <v>58786.896000000001</v>
      </c>
      <c r="C7" s="50">
        <v>116000</v>
      </c>
      <c r="D7" s="50">
        <v>189000</v>
      </c>
      <c r="E7" s="50">
        <v>167000</v>
      </c>
      <c r="F7" s="50">
        <v>130000</v>
      </c>
      <c r="G7" s="17">
        <f t="shared" si="0"/>
        <v>602000</v>
      </c>
      <c r="H7" s="17">
        <f t="shared" si="1"/>
        <v>67738.134498043568</v>
      </c>
      <c r="I7" s="17">
        <f t="shared" si="2"/>
        <v>534261.86550195643</v>
      </c>
    </row>
    <row r="8" spans="1:9" ht="15.75" customHeight="1" x14ac:dyDescent="0.25">
      <c r="A8" s="5">
        <f t="shared" si="3"/>
        <v>2027</v>
      </c>
      <c r="B8" s="49">
        <v>59076.408000000003</v>
      </c>
      <c r="C8" s="50">
        <v>119000</v>
      </c>
      <c r="D8" s="50">
        <v>192000</v>
      </c>
      <c r="E8" s="50">
        <v>168000</v>
      </c>
      <c r="F8" s="50">
        <v>134000</v>
      </c>
      <c r="G8" s="17">
        <f t="shared" si="0"/>
        <v>613000</v>
      </c>
      <c r="H8" s="17">
        <f t="shared" si="1"/>
        <v>68071.729297721336</v>
      </c>
      <c r="I8" s="17">
        <f t="shared" si="2"/>
        <v>544928.27070227871</v>
      </c>
    </row>
    <row r="9" spans="1:9" ht="15.75" customHeight="1" x14ac:dyDescent="0.25">
      <c r="A9" s="5">
        <f t="shared" si="3"/>
        <v>2028</v>
      </c>
      <c r="B9" s="49">
        <v>59312.748800000001</v>
      </c>
      <c r="C9" s="50">
        <v>123000</v>
      </c>
      <c r="D9" s="50">
        <v>196000</v>
      </c>
      <c r="E9" s="50">
        <v>170000</v>
      </c>
      <c r="F9" s="50">
        <v>138000</v>
      </c>
      <c r="G9" s="17">
        <f t="shared" si="0"/>
        <v>627000</v>
      </c>
      <c r="H9" s="17">
        <f t="shared" si="1"/>
        <v>68344.056737798717</v>
      </c>
      <c r="I9" s="17">
        <f t="shared" si="2"/>
        <v>558655.94326220127</v>
      </c>
    </row>
    <row r="10" spans="1:9" ht="15.75" customHeight="1" x14ac:dyDescent="0.25">
      <c r="A10" s="5">
        <f t="shared" si="3"/>
        <v>2029</v>
      </c>
      <c r="B10" s="49">
        <v>59543.6204</v>
      </c>
      <c r="C10" s="50">
        <v>127000</v>
      </c>
      <c r="D10" s="50">
        <v>202000</v>
      </c>
      <c r="E10" s="50">
        <v>171000</v>
      </c>
      <c r="F10" s="50">
        <v>142000</v>
      </c>
      <c r="G10" s="17">
        <f t="shared" si="0"/>
        <v>642000</v>
      </c>
      <c r="H10" s="17">
        <f t="shared" si="1"/>
        <v>68610.082205320912</v>
      </c>
      <c r="I10" s="17">
        <f t="shared" si="2"/>
        <v>573389.91779467906</v>
      </c>
    </row>
    <row r="11" spans="1:9" ht="15.75" customHeight="1" x14ac:dyDescent="0.25">
      <c r="A11" s="5">
        <f t="shared" si="3"/>
        <v>2030</v>
      </c>
      <c r="B11" s="49">
        <v>59745.008000000002</v>
      </c>
      <c r="C11" s="50">
        <v>130000</v>
      </c>
      <c r="D11" s="50">
        <v>207000</v>
      </c>
      <c r="E11" s="50">
        <v>172000</v>
      </c>
      <c r="F11" s="50">
        <v>146000</v>
      </c>
      <c r="G11" s="17">
        <f t="shared" si="0"/>
        <v>655000</v>
      </c>
      <c r="H11" s="17">
        <f t="shared" si="1"/>
        <v>68842.134265614048</v>
      </c>
      <c r="I11" s="17">
        <f t="shared" si="2"/>
        <v>586157.86573438591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5hoYGmr0X7drEiHxPdmRqPzRyvEA4WEL57V+VxbMpPuLLgYd2gDtSLExqo50y1/6Osk/igCAdbhk+TqeGOCBug==" saltValue="G6nBtFYnJW7VuZR/FVIQ+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1.6746532405119925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1.6746532405119925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1.6023963298463171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1.6023963298463171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1.4349081512578208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1.4349081512578208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1.3943753987913374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1.3943753987913374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1.9539396163450287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1.9539396163450287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1.8368233765908624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1.8368233765908624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trF3rIV6NnQ57+AlPHI/4Q1KpQP9ogGkgO4jlxpI7Ejcfw6wTO9OKUbuqIRmA7q97kT70+rgUGghb5NIHXoUrg==" saltValue="ANnDE3S6UFBJTHYErIf/B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1FDWSvBM1xMT1XqgAB4rfi9hlqySrf5KiyRjtJIMfGf38HfRqVp+kM0hccCvRWCYX+NPlEno560yY0e5VVMInQ==" saltValue="FOp/k8LvKzifwETKImrj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J6y4E2+q7+kslMAzDcmIBc/R5rNGD0GX7DH+AW687wFT8dUKTQsd8f7/XmRmgxs4H2vZ5Hc++J3rg6jx5ojxOQ==" saltValue="FheBHz27txDuzHfIPk8K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0.61256351515414387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0.58703036087616722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0.86705498002441017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0.85430445305935199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0.86705498002441017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0.85430445305935199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0.41134076335232889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0.38584212474597013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0.83442762777648971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0.8192003802774378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0.83442762777648971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0.8192003802774378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0.91093325532347114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0.90191495779481101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0.89992319631866335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0.88992480503908244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0.89992319631866335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0.88992480503908244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gbnGEqhnMABmNxawV02gS0LKiyJ7QozUZ1O/zL6wlRFgKMeMA4cx6Su/AGdwdHwHgSTJbJJkiHPgVqXxylOgaQ==" saltValue="Hbjbogn33LHPxuD8b/56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VHn5P2HcyC8hsxXH/hmlan3d/RnZG8TqV4Cjnwv5jowRPJEVgZ/TA3tpc3YqPkl8gwyUmMCq49nMRWbxQlGOfw==" saltValue="ZQYk+GQFQ867DpoI9bey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0.38314099348172959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0.50357484834436539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0.50357484834436539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0.50326426341186492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0.50326426341186492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0.50326426341186492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0.50326426341186492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0.51382136407834422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0.51382136407834422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0.51382136407834422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0.51382136407834422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0.49139967823971026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0.61209627131396727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0.61209627131396727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0.61180124223602494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0.61180124223602494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0.61180124223602494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0.61180124223602494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0.62178517397882016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0.62178517397882016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0.62178517397882016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0.62178517397882016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0.22091254753183745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0.31651819189816099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0.31651819189816099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0.31624947975503903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0.31624947975503903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0.31624947975503903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0.31624947975503903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0.32545385224506562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0.32545385224506562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0.32545385224506562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0.32545385224506562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0.36045239104910837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0.47929581782869968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0.47929581782869968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0.47898575894407774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0.47898575894407774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0.47898575894407774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0.47898575894407774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0.48953547728432856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0.48953547728432856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0.48953547728432856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0.48953547728432856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0.88649208715947281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0.92730006503936324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0.92730006503936324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0.92721626473870655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0.92721626473870655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0.92721626473870655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0.92721626473870655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0.93001609629785154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0.93001609629785154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0.93001609629785154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0.93001609629785154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0.73529348437557762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0.81938480741795228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0.81938480741795228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0.81920086783583457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0.81920086783583457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0.81920086783583457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0.81920086783583457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0.82537326464681748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0.82537326464681748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0.82537326464681748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0.82537326464681748</v>
      </c>
    </row>
  </sheetData>
  <sheetProtection algorithmName="SHA-512" hashValue="1oaW9EdswiGN78tEZfHA0xNh5DgKqHdcx5QMqY/Nx2gf+FxZp5IS010WQzO+7L8MyaxDe7zalzBwI2l8WGfMKQ==" saltValue="R9flLCPCcOEb763DVD7P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0.7480814859356798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0.74706330547527133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0.74935161733503086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0.75008553091649155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0.74478674777513532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0.74560510874970254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0.74981722586735633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0.74805513727458828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0.64472454537545654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0.64348770764185492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0.64626937895292924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0.64716300448593411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0.64072724051306162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0.64171876133813588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0.6468362282374015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0.64469252085085427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0.85964264544250935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0.85899037043770976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0.8604552258903535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0.86092419876300785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0.85752909354124873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0.85805483720268672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0.86075279827850104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0.85962577566095588</v>
      </c>
    </row>
  </sheetData>
  <sheetProtection algorithmName="SHA-512" hashValue="VDPDAQ6Gj7YyV2ducK9RlJesnovWN7CQGTnM1DcoRYflUXuT1NSslEZu9wEM2EH8kI5P++GDcvxEhMSSBclm1g==" saltValue="0MMujHjhezx6BqhZuiFV1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17LQJ6gZxtF5TTigZ6gvzut3FPWkf4wGv05i7kizwPcPVWTjOR4j+zt7AwBpVx/H72eSUhl9oAjoDXSOmL/YRw==" saltValue="K0RnYZJzD9PXKEHRpv9v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fH9xYBFcfTYvLWO4oVHbfGxrU3ed1G1voNlcBm0FThIabAeUgrIWAdlZwV4mbGVyZh1IsNnT8QBkUYkb1Qlq7Q==" saltValue="QDSRXYBYEaBK46lvMQR8f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4.2190205994141663E-3</v>
      </c>
    </row>
    <row r="4" spans="1:8" ht="15.75" customHeight="1" x14ac:dyDescent="0.25">
      <c r="B4" s="19" t="s">
        <v>97</v>
      </c>
      <c r="C4" s="101">
        <v>0.14695953205628501</v>
      </c>
    </row>
    <row r="5" spans="1:8" ht="15.75" customHeight="1" x14ac:dyDescent="0.25">
      <c r="B5" s="19" t="s">
        <v>95</v>
      </c>
      <c r="C5" s="101">
        <v>6.1942013870327717E-2</v>
      </c>
    </row>
    <row r="6" spans="1:8" ht="15.75" customHeight="1" x14ac:dyDescent="0.25">
      <c r="B6" s="19" t="s">
        <v>91</v>
      </c>
      <c r="C6" s="101">
        <v>0.24871256471151901</v>
      </c>
    </row>
    <row r="7" spans="1:8" ht="15.75" customHeight="1" x14ac:dyDescent="0.25">
      <c r="B7" s="19" t="s">
        <v>96</v>
      </c>
      <c r="C7" s="101">
        <v>0.34225714943392849</v>
      </c>
    </row>
    <row r="8" spans="1:8" ht="15.75" customHeight="1" x14ac:dyDescent="0.25">
      <c r="B8" s="19" t="s">
        <v>98</v>
      </c>
      <c r="C8" s="101">
        <v>4.9314887693846197E-3</v>
      </c>
    </row>
    <row r="9" spans="1:8" ht="15.75" customHeight="1" x14ac:dyDescent="0.25">
      <c r="B9" s="19" t="s">
        <v>92</v>
      </c>
      <c r="C9" s="101">
        <v>0.12452946715978409</v>
      </c>
    </row>
    <row r="10" spans="1:8" ht="15.75" customHeight="1" x14ac:dyDescent="0.25">
      <c r="B10" s="19" t="s">
        <v>94</v>
      </c>
      <c r="C10" s="101">
        <v>6.6448763399357E-2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9.433197238029116E-2</v>
      </c>
      <c r="D14" s="55">
        <v>9.433197238029116E-2</v>
      </c>
      <c r="E14" s="55">
        <v>9.433197238029116E-2</v>
      </c>
      <c r="F14" s="55">
        <v>9.433197238029116E-2</v>
      </c>
    </row>
    <row r="15" spans="1:8" ht="15.75" customHeight="1" x14ac:dyDescent="0.25">
      <c r="B15" s="19" t="s">
        <v>102</v>
      </c>
      <c r="C15" s="101">
        <v>0.17638387581217879</v>
      </c>
      <c r="D15" s="101">
        <v>0.17638387581217879</v>
      </c>
      <c r="E15" s="101">
        <v>0.17638387581217879</v>
      </c>
      <c r="F15" s="101">
        <v>0.17638387581217879</v>
      </c>
    </row>
    <row r="16" spans="1:8" ht="15.75" customHeight="1" x14ac:dyDescent="0.25">
      <c r="B16" s="19" t="s">
        <v>2</v>
      </c>
      <c r="C16" s="101">
        <v>1.4047129901747561E-2</v>
      </c>
      <c r="D16" s="101">
        <v>1.4047129901747561E-2</v>
      </c>
      <c r="E16" s="101">
        <v>1.4047129901747561E-2</v>
      </c>
      <c r="F16" s="101">
        <v>1.4047129901747561E-2</v>
      </c>
    </row>
    <row r="17" spans="1:8" ht="15.75" customHeight="1" x14ac:dyDescent="0.25">
      <c r="B17" s="19" t="s">
        <v>90</v>
      </c>
      <c r="C17" s="101">
        <v>0.1547387636379208</v>
      </c>
      <c r="D17" s="101">
        <v>0.1547387636379208</v>
      </c>
      <c r="E17" s="101">
        <v>0.1547387636379208</v>
      </c>
      <c r="F17" s="101">
        <v>0.1547387636379208</v>
      </c>
    </row>
    <row r="18" spans="1:8" ht="15.75" customHeight="1" x14ac:dyDescent="0.25">
      <c r="B18" s="19" t="s">
        <v>3</v>
      </c>
      <c r="C18" s="101">
        <v>0.1055424114452967</v>
      </c>
      <c r="D18" s="101">
        <v>0.1055424114452967</v>
      </c>
      <c r="E18" s="101">
        <v>0.1055424114452967</v>
      </c>
      <c r="F18" s="101">
        <v>0.1055424114452967</v>
      </c>
    </row>
    <row r="19" spans="1:8" ht="15.75" customHeight="1" x14ac:dyDescent="0.25">
      <c r="B19" s="19" t="s">
        <v>101</v>
      </c>
      <c r="C19" s="101">
        <v>3.1205272842218051E-2</v>
      </c>
      <c r="D19" s="101">
        <v>3.1205272842218051E-2</v>
      </c>
      <c r="E19" s="101">
        <v>3.1205272842218051E-2</v>
      </c>
      <c r="F19" s="101">
        <v>3.1205272842218051E-2</v>
      </c>
    </row>
    <row r="20" spans="1:8" ht="15.75" customHeight="1" x14ac:dyDescent="0.25">
      <c r="B20" s="19" t="s">
        <v>79</v>
      </c>
      <c r="C20" s="101">
        <v>9.7707050845416588E-2</v>
      </c>
      <c r="D20" s="101">
        <v>9.7707050845416588E-2</v>
      </c>
      <c r="E20" s="101">
        <v>9.7707050845416588E-2</v>
      </c>
      <c r="F20" s="101">
        <v>9.7707050845416588E-2</v>
      </c>
    </row>
    <row r="21" spans="1:8" ht="15.75" customHeight="1" x14ac:dyDescent="0.25">
      <c r="B21" s="19" t="s">
        <v>88</v>
      </c>
      <c r="C21" s="101">
        <v>7.6726300179187343E-2</v>
      </c>
      <c r="D21" s="101">
        <v>7.6726300179187343E-2</v>
      </c>
      <c r="E21" s="101">
        <v>7.6726300179187343E-2</v>
      </c>
      <c r="F21" s="101">
        <v>7.6726300179187343E-2</v>
      </c>
    </row>
    <row r="22" spans="1:8" ht="15.75" customHeight="1" x14ac:dyDescent="0.25">
      <c r="B22" s="19" t="s">
        <v>99</v>
      </c>
      <c r="C22" s="101">
        <v>0.2493172229557431</v>
      </c>
      <c r="D22" s="101">
        <v>0.2493172229557431</v>
      </c>
      <c r="E22" s="101">
        <v>0.2493172229557431</v>
      </c>
      <c r="F22" s="101">
        <v>0.2493172229557431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9.5711987999999998E-2</v>
      </c>
    </row>
    <row r="27" spans="1:8" ht="15.75" customHeight="1" x14ac:dyDescent="0.25">
      <c r="B27" s="19" t="s">
        <v>89</v>
      </c>
      <c r="C27" s="101">
        <v>4.2970438999999999E-2</v>
      </c>
    </row>
    <row r="28" spans="1:8" ht="15.75" customHeight="1" x14ac:dyDescent="0.25">
      <c r="B28" s="19" t="s">
        <v>103</v>
      </c>
      <c r="C28" s="101">
        <v>0.19642078600000001</v>
      </c>
    </row>
    <row r="29" spans="1:8" ht="15.75" customHeight="1" x14ac:dyDescent="0.25">
      <c r="B29" s="19" t="s">
        <v>86</v>
      </c>
      <c r="C29" s="101">
        <v>0.206894785</v>
      </c>
    </row>
    <row r="30" spans="1:8" ht="15.75" customHeight="1" x14ac:dyDescent="0.25">
      <c r="B30" s="19" t="s">
        <v>4</v>
      </c>
      <c r="C30" s="101">
        <v>2.7698743000000001E-2</v>
      </c>
    </row>
    <row r="31" spans="1:8" ht="15.75" customHeight="1" x14ac:dyDescent="0.25">
      <c r="B31" s="19" t="s">
        <v>80</v>
      </c>
      <c r="C31" s="101">
        <v>0.20935653800000001</v>
      </c>
    </row>
    <row r="32" spans="1:8" ht="15.75" customHeight="1" x14ac:dyDescent="0.25">
      <c r="B32" s="19" t="s">
        <v>85</v>
      </c>
      <c r="C32" s="101">
        <v>1.2451637999999999E-2</v>
      </c>
    </row>
    <row r="33" spans="2:3" ht="15.75" customHeight="1" x14ac:dyDescent="0.25">
      <c r="B33" s="19" t="s">
        <v>100</v>
      </c>
      <c r="C33" s="101">
        <v>5.1474696E-2</v>
      </c>
    </row>
    <row r="34" spans="2:3" ht="15.75" customHeight="1" x14ac:dyDescent="0.25">
      <c r="B34" s="19" t="s">
        <v>87</v>
      </c>
      <c r="C34" s="101">
        <v>0.15702038800000001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i5VjiyvKKZvjo1eb1IgB0bwEjcm03w0PNebgdqO6762Fz3NQJjOjpaisPn1kqRwgBhUL0X5S5ejDBTJJkFB9CQ==" saltValue="NL4li7igs4Rfg5k7uq51q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0.58559253527965982</v>
      </c>
      <c r="D2" s="52">
        <f>IFERROR(1-_xlfn.NORM.DIST(_xlfn.NORM.INV(SUM(D4:D5), 0, 1) + 1, 0, 1, TRUE), "")</f>
        <v>0.58559253527965982</v>
      </c>
      <c r="E2" s="52">
        <f>IFERROR(1-_xlfn.NORM.DIST(_xlfn.NORM.INV(SUM(E4:E5), 0, 1) + 1, 0, 1, TRUE), "")</f>
        <v>0.58826464980394688</v>
      </c>
      <c r="F2" s="52">
        <f>IFERROR(1-_xlfn.NORM.DIST(_xlfn.NORM.INV(SUM(F4:F5), 0, 1) + 1, 0, 1, TRUE), "")</f>
        <v>0.43649645298710127</v>
      </c>
      <c r="G2" s="52">
        <f>IFERROR(1-_xlfn.NORM.DIST(_xlfn.NORM.INV(SUM(G4:G5), 0, 1) + 1, 0, 1, TRUE), "")</f>
        <v>0.4637067538212758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0.30245722741636794</v>
      </c>
      <c r="D3" s="52">
        <f>IFERROR(_xlfn.NORM.DIST(_xlfn.NORM.INV(SUM(D4:D5), 0, 1) + 1, 0, 1, TRUE) - SUM(D4:D5), "")</f>
        <v>0.30245722741636794</v>
      </c>
      <c r="E3" s="52">
        <f>IFERROR(_xlfn.NORM.DIST(_xlfn.NORM.INV(SUM(E4:E5), 0, 1) + 1, 0, 1, TRUE) - SUM(E4:E5), "")</f>
        <v>0.30108622640817312</v>
      </c>
      <c r="F3" s="52">
        <f>IFERROR(_xlfn.NORM.DIST(_xlfn.NORM.INV(SUM(F4:F5), 0, 1) + 1, 0, 1, TRUE) - SUM(F4:F5), "")</f>
        <v>0.36308915019044663</v>
      </c>
      <c r="G3" s="52">
        <f>IFERROR(_xlfn.NORM.DIST(_xlfn.NORM.INV(SUM(G4:G5), 0, 1) + 1, 0, 1, TRUE) - SUM(G4:G5), "")</f>
        <v>0.35459191384802102</v>
      </c>
    </row>
    <row r="4" spans="1:15" ht="15.75" customHeight="1" x14ac:dyDescent="0.25">
      <c r="B4" s="5" t="s">
        <v>110</v>
      </c>
      <c r="C4" s="45">
        <v>5.3857188671827302E-2</v>
      </c>
      <c r="D4" s="53">
        <v>5.3857188671827302E-2</v>
      </c>
      <c r="E4" s="53">
        <v>7.6917156577110304E-2</v>
      </c>
      <c r="F4" s="53">
        <v>0.13323393464088401</v>
      </c>
      <c r="G4" s="53">
        <v>0.118883572518825</v>
      </c>
    </row>
    <row r="5" spans="1:15" ht="15.75" customHeight="1" x14ac:dyDescent="0.25">
      <c r="B5" s="5" t="s">
        <v>106</v>
      </c>
      <c r="C5" s="45">
        <v>5.80930486321449E-2</v>
      </c>
      <c r="D5" s="53">
        <v>5.80930486321449E-2</v>
      </c>
      <c r="E5" s="53">
        <v>3.3731967210769702E-2</v>
      </c>
      <c r="F5" s="53">
        <v>6.7180462181568104E-2</v>
      </c>
      <c r="G5" s="53">
        <v>6.2817759811878204E-2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0.71915203226515279</v>
      </c>
      <c r="D8" s="52">
        <f>IFERROR(1-_xlfn.NORM.DIST(_xlfn.NORM.INV(SUM(D10:D11), 0, 1) + 1, 0, 1, TRUE), "")</f>
        <v>0.71915203226515279</v>
      </c>
      <c r="E8" s="52">
        <f>IFERROR(1-_xlfn.NORM.DIST(_xlfn.NORM.INV(SUM(E10:E11), 0, 1) + 1, 0, 1, TRUE), "")</f>
        <v>0.71588774409291778</v>
      </c>
      <c r="F8" s="52">
        <f>IFERROR(1-_xlfn.NORM.DIST(_xlfn.NORM.INV(SUM(F10:F11), 0, 1) + 1, 0, 1, TRUE), "")</f>
        <v>0.83415182124235776</v>
      </c>
      <c r="G8" s="52">
        <f>IFERROR(1-_xlfn.NORM.DIST(_xlfn.NORM.INV(SUM(G10:G11), 0, 1) + 1, 0, 1, TRUE), "")</f>
        <v>0.81183010271139633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0.22383166024676338</v>
      </c>
      <c r="D9" s="52">
        <f>IFERROR(_xlfn.NORM.DIST(_xlfn.NORM.INV(SUM(D10:D11), 0, 1) + 1, 0, 1, TRUE) - SUM(D10:D11), "")</f>
        <v>0.22383166024676338</v>
      </c>
      <c r="E9" s="52">
        <f>IFERROR(_xlfn.NORM.DIST(_xlfn.NORM.INV(SUM(E10:E11), 0, 1) + 1, 0, 1, TRUE) - SUM(E10:E11), "")</f>
        <v>0.22598239768149822</v>
      </c>
      <c r="F9" s="52">
        <f>IFERROR(_xlfn.NORM.DIST(_xlfn.NORM.INV(SUM(F10:F11), 0, 1) + 1, 0, 1, TRUE) - SUM(F10:F11), "")</f>
        <v>0.14146923177531798</v>
      </c>
      <c r="G9" s="52">
        <f>IFERROR(_xlfn.NORM.DIST(_xlfn.NORM.INV(SUM(G10:G11), 0, 1) + 1, 0, 1, TRUE) - SUM(G10:G11), "")</f>
        <v>0.15843204943142641</v>
      </c>
    </row>
    <row r="10" spans="1:15" ht="15.75" customHeight="1" x14ac:dyDescent="0.25">
      <c r="B10" s="5" t="s">
        <v>107</v>
      </c>
      <c r="C10" s="45">
        <v>3.6963697522878598E-2</v>
      </c>
      <c r="D10" s="53">
        <v>3.6963697522878598E-2</v>
      </c>
      <c r="E10" s="53">
        <v>3.2804138958454097E-2</v>
      </c>
      <c r="F10" s="53">
        <v>1.0964342392981099E-2</v>
      </c>
      <c r="G10" s="53">
        <v>2.0189605653286001E-2</v>
      </c>
    </row>
    <row r="11" spans="1:15" ht="15.75" customHeight="1" x14ac:dyDescent="0.25">
      <c r="B11" s="5" t="s">
        <v>119</v>
      </c>
      <c r="C11" s="45">
        <v>2.00526099652052E-2</v>
      </c>
      <c r="D11" s="53">
        <v>2.00526099652052E-2</v>
      </c>
      <c r="E11" s="53">
        <v>2.5325719267129902E-2</v>
      </c>
      <c r="F11" s="53">
        <v>1.34146045893431E-2</v>
      </c>
      <c r="G11" s="53">
        <v>9.5482422038912999E-3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0.77009803950000011</v>
      </c>
      <c r="D14" s="54">
        <v>0.75845489217399997</v>
      </c>
      <c r="E14" s="54">
        <v>0.75845489217399997</v>
      </c>
      <c r="F14" s="54">
        <v>0.60551019102899994</v>
      </c>
      <c r="G14" s="54">
        <v>0.60551019102899994</v>
      </c>
      <c r="H14" s="45">
        <v>0.60599999999999998</v>
      </c>
      <c r="I14" s="55">
        <v>0.60599999999999998</v>
      </c>
      <c r="J14" s="55">
        <v>0.60599999999999998</v>
      </c>
      <c r="K14" s="55">
        <v>0.60599999999999998</v>
      </c>
      <c r="L14" s="45">
        <v>0.58899999999999997</v>
      </c>
      <c r="M14" s="55">
        <v>0.58899999999999997</v>
      </c>
      <c r="N14" s="55">
        <v>0.58899999999999997</v>
      </c>
      <c r="O14" s="55">
        <v>0.58899999999999997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0.31242954472318951</v>
      </c>
      <c r="D15" s="52">
        <f t="shared" si="0"/>
        <v>0.30770590820988397</v>
      </c>
      <c r="E15" s="52">
        <f t="shared" si="0"/>
        <v>0.30770590820988397</v>
      </c>
      <c r="F15" s="52">
        <f t="shared" si="0"/>
        <v>0.2456560900106563</v>
      </c>
      <c r="G15" s="52">
        <f t="shared" si="0"/>
        <v>0.2456560900106563</v>
      </c>
      <c r="H15" s="52">
        <f t="shared" si="0"/>
        <v>0.24585480599999998</v>
      </c>
      <c r="I15" s="52">
        <f t="shared" si="0"/>
        <v>0.24585480599999998</v>
      </c>
      <c r="J15" s="52">
        <f t="shared" si="0"/>
        <v>0.24585480599999998</v>
      </c>
      <c r="K15" s="52">
        <f t="shared" si="0"/>
        <v>0.24585480599999998</v>
      </c>
      <c r="L15" s="52">
        <f t="shared" si="0"/>
        <v>0.23895788899999998</v>
      </c>
      <c r="M15" s="52">
        <f t="shared" si="0"/>
        <v>0.23895788899999998</v>
      </c>
      <c r="N15" s="52">
        <f t="shared" si="0"/>
        <v>0.23895788899999998</v>
      </c>
      <c r="O15" s="52">
        <f t="shared" si="0"/>
        <v>0.23895788899999998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hdiyidwxdozl/GI+SB+MGJpr5YlXCzgVD06jDgLjlSLF5V8IBxiY+BvYMFtujDLztrJlrnw1Ig4CJP9VO3ZE/Q==" saltValue="/14BpOr6AjsH1joUd6en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0.108938433229923</v>
      </c>
      <c r="D2" s="53">
        <v>4.5115040000000002E-2</v>
      </c>
      <c r="E2" s="53"/>
      <c r="F2" s="53"/>
      <c r="G2" s="53"/>
    </row>
    <row r="3" spans="1:7" x14ac:dyDescent="0.25">
      <c r="B3" s="3" t="s">
        <v>127</v>
      </c>
      <c r="C3" s="53">
        <v>0.245027080178261</v>
      </c>
      <c r="D3" s="53">
        <v>0.178646</v>
      </c>
      <c r="E3" s="53"/>
      <c r="F3" s="53"/>
      <c r="G3" s="53"/>
    </row>
    <row r="4" spans="1:7" x14ac:dyDescent="0.25">
      <c r="B4" s="3" t="s">
        <v>126</v>
      </c>
      <c r="C4" s="53">
        <v>0.57919317483902</v>
      </c>
      <c r="D4" s="53">
        <v>0.6424377</v>
      </c>
      <c r="E4" s="53">
        <v>0.67121189832687411</v>
      </c>
      <c r="F4" s="53">
        <v>0.228439301252365</v>
      </c>
      <c r="G4" s="53"/>
    </row>
    <row r="5" spans="1:7" x14ac:dyDescent="0.25">
      <c r="B5" s="3" t="s">
        <v>125</v>
      </c>
      <c r="C5" s="52">
        <v>6.6841311752796201E-2</v>
      </c>
      <c r="D5" s="52">
        <v>0.13380131125450101</v>
      </c>
      <c r="E5" s="52">
        <f>1-SUM(E2:E4)</f>
        <v>0.32878810167312589</v>
      </c>
      <c r="F5" s="52">
        <f>1-SUM(F2:F4)</f>
        <v>0.771560698747635</v>
      </c>
      <c r="G5" s="52">
        <f>1-SUM(G2:G4)</f>
        <v>1</v>
      </c>
    </row>
  </sheetData>
  <sheetProtection algorithmName="SHA-512" hashValue="pIS4OH9VR7HhfI16lBw317BjD9jbnzb09DsUmh3Y94EzB5kM/QYWcCq53aE2EjTNlVsYqwtamoH80cu5uYyXyg==" saltValue="nSoPckVe4IeoyrcdR10uD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ZB7roQdYlNsEqswFpfZRQ+6r16Y1Pe6oHg5vxVvZvXZTU5E0NUv7y7KBq7QPeWP+XoMEDWkNJ8/DQqXzfvRug==" saltValue="5dYCXZxKuJbuSka7R+S4G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oX3GHuMm3fBlg9hGKfR2vV+ARZJOJ6jaiKmwugptLz7lJGaN6EW9+5XhRPWTvB5Kq7HnjWTtEiNB/AkAcbQ1VQ==" saltValue="p3byv0Toby7kxA2A77lTK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MsU3iQp8V8q5Zut8Ty7z+orjQVgCtMlgjom4miHeHaBFlROguKFAShuD5Rgp4KGV4craYG0OsP31UnZRuH7YVA==" saltValue="UgdV9C0BTTQI4huuhawQi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Ool0q8HvMcCki155D+hRmRuZAOYBl+hiDj/JWB4o4L5ck1BsCxhRMFxzLmxd1smtI3mp2L9zhF+2oJ6HSAH5ow==" saltValue="W21z694AROSUm1DggtIXb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2024-03-18T00:49:34Z</dcterms:modified>
</cp:coreProperties>
</file>