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34C35BF4-704E-4BF5-AF13-3C51E860F8A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35" i="2"/>
  <c r="A27" i="2"/>
  <c r="A19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9" i="2" s="1"/>
  <c r="C33" i="1"/>
  <c r="C20" i="1"/>
  <c r="I4" i="2" l="1"/>
  <c r="I8" i="2"/>
  <c r="A28" i="2"/>
  <c r="A21" i="2"/>
  <c r="A29" i="2"/>
  <c r="A14" i="2"/>
  <c r="A22" i="2"/>
  <c r="A30" i="2"/>
  <c r="A38" i="2"/>
  <c r="A40" i="2"/>
  <c r="A20" i="2"/>
  <c r="A15" i="2"/>
  <c r="A13" i="2"/>
  <c r="A23" i="2"/>
  <c r="A31" i="2"/>
  <c r="A12" i="2"/>
  <c r="A36" i="2"/>
  <c r="A37" i="2"/>
  <c r="A3" i="2"/>
  <c r="A4" i="2" s="1"/>
  <c r="A5" i="2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<sst xmlns="http://schemas.openxmlformats.org/spreadsheetml/2006/main" count="2092" uniqueCount="341">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</sst>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257613.1796875</v>
      </c>
    </row>
    <row r="8" spans="1:3" ht="15" customHeight="1" x14ac:dyDescent="0.25">
      <c r="B8" s="5" t="s">
        <v>44</v>
      </c>
      <c r="C8" s="44">
        <v>4.4999999999999998E-2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0.98864250183105495</v>
      </c>
    </row>
    <row r="11" spans="1:3" ht="15" customHeight="1" x14ac:dyDescent="0.25">
      <c r="B11" s="5" t="s">
        <v>49</v>
      </c>
      <c r="C11" s="45">
        <v>0.88300000000000001</v>
      </c>
    </row>
    <row r="12" spans="1:3" ht="15" customHeight="1" x14ac:dyDescent="0.25">
      <c r="B12" s="5" t="s">
        <v>41</v>
      </c>
      <c r="C12" s="45">
        <v>0.74</v>
      </c>
    </row>
    <row r="13" spans="1:3" ht="15" customHeight="1" x14ac:dyDescent="0.25">
      <c r="B13" s="5" t="s">
        <v>62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0.1278</v>
      </c>
    </row>
    <row r="24" spans="1:3" ht="15" customHeight="1" x14ac:dyDescent="0.25">
      <c r="B24" s="15" t="s">
        <v>46</v>
      </c>
      <c r="C24" s="45">
        <v>0.60719999999999996</v>
      </c>
    </row>
    <row r="25" spans="1:3" ht="15" customHeight="1" x14ac:dyDescent="0.25">
      <c r="B25" s="15" t="s">
        <v>47</v>
      </c>
      <c r="C25" s="45">
        <v>0.2432</v>
      </c>
    </row>
    <row r="26" spans="1:3" ht="15" customHeight="1" x14ac:dyDescent="0.25">
      <c r="B26" s="15" t="s">
        <v>48</v>
      </c>
      <c r="C26" s="45">
        <v>2.18E-2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4.8825451505560098</v>
      </c>
    </row>
    <row r="38" spans="1:5" ht="15" customHeight="1" x14ac:dyDescent="0.25">
      <c r="B38" s="11" t="s">
        <v>35</v>
      </c>
      <c r="C38" s="43">
        <v>8.5270186920428692</v>
      </c>
      <c r="D38" s="12"/>
      <c r="E38" s="13"/>
    </row>
    <row r="39" spans="1:5" ht="15" customHeight="1" x14ac:dyDescent="0.25">
      <c r="B39" s="11" t="s">
        <v>61</v>
      </c>
      <c r="C39" s="43">
        <v>9.5848778660818699</v>
      </c>
      <c r="D39" s="12"/>
      <c r="E39" s="12"/>
    </row>
    <row r="40" spans="1:5" ht="15" customHeight="1" x14ac:dyDescent="0.25">
      <c r="B40" s="11" t="s">
        <v>36</v>
      </c>
      <c r="C40" s="100">
        <v>0.25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5.7284578960000001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8.2947000000000003E-3</v>
      </c>
      <c r="D45" s="12"/>
    </row>
    <row r="46" spans="1:5" ht="15.75" customHeight="1" x14ac:dyDescent="0.25">
      <c r="B46" s="11" t="s">
        <v>51</v>
      </c>
      <c r="C46" s="45">
        <v>6.9395999999999999E-2</v>
      </c>
      <c r="D46" s="12"/>
    </row>
    <row r="47" spans="1:5" ht="15.75" customHeight="1" x14ac:dyDescent="0.25">
      <c r="B47" s="11" t="s">
        <v>59</v>
      </c>
      <c r="C47" s="45">
        <v>7.8799800000000003E-2</v>
      </c>
      <c r="D47" s="12"/>
      <c r="E47" s="13"/>
    </row>
    <row r="48" spans="1:5" ht="15" customHeight="1" x14ac:dyDescent="0.25">
      <c r="B48" s="11" t="s">
        <v>58</v>
      </c>
      <c r="C48" s="46">
        <v>0.84350950000000002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0.61720999999999993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6.11720129999999E-2</v>
      </c>
    </row>
    <row r="63" spans="1:4" ht="15.75" customHeight="1" x14ac:dyDescent="0.3">
      <c r="A63" s="4"/>
    </row>
  </sheetData>
  <sheetProtection algorithmName="SHA-512" hashValue="HmDHnteHMhcJlB+P1Pj4L3Tbn8s5/WjzdUj8xe41JiB35rfQVePt8bLHG/Ph/rXw07fZgWT90ILf99UIE3UO3A==" saltValue="Jq414J65YGt4a8p4cDE5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56.254705436031671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39.840352237471023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386.57856933182762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3.8809598418053568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12.97265168126693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12.97265168126693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12.97265168126693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12.97265168126693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12.97265168126693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12.97265168126693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0.67941748116227962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8.9203956176994357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8.9203956176994357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0.28326289999999998</v>
      </c>
      <c r="C21" s="98">
        <v>0.95</v>
      </c>
      <c r="D21" s="56">
        <v>44.23052776081574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22.365929113311349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3.096815109E-2</v>
      </c>
      <c r="C23" s="98">
        <v>0.95</v>
      </c>
      <c r="D23" s="56">
        <v>4.2546328106455702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18.548511011776839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0.42392999999999997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109.5975303040908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0.66646007760184001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0.182699</v>
      </c>
      <c r="C32" s="98">
        <v>0.95</v>
      </c>
      <c r="D32" s="56">
        <v>1.454747276626283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0.90024790968189705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0.10861270000000001</v>
      </c>
      <c r="C38" s="98">
        <v>0.95</v>
      </c>
      <c r="D38" s="56">
        <v>1.036071241780949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0.49874190000000002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wzZ/z2yeAp3f//hZ6SDPR3/qJ0STDgj9Hnd6kL8IlPNe5tP4FHlGXumw4+WfR/SNcxHiHiZOWN62Bn0TrVq3dQ==" saltValue="oBKPhxccFDoauT60sNvf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urOGNYa3SoAemuZ0jr+L03iNKg/O8FrA6ddH5VkzT+WWOEBjEwL39oC7codFxwTUkVoMb51pDlXHzZn/DBRO3Q==" saltValue="YojMNGfE9TYbiCRghUpnh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OTPvHCAbu3IcfofKgQaSLqDtYXVrUd6GOpcNSCw0hLmRdzunzOkYjL75BLk/SyAZKTU5oMml0lmJ6tyza+aN1g==" saltValue="Jowz9ct00IUEVJYkPWkYD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0.1233876644</v>
      </c>
      <c r="C3" s="21">
        <f>frac_mam_1_5months * 2.6</f>
        <v>0.1233876644</v>
      </c>
      <c r="D3" s="21">
        <f>frac_mam_6_11months * 2.6</f>
        <v>1.2999947220000004E-2</v>
      </c>
      <c r="E3" s="21">
        <f>frac_mam_12_23months * 2.6</f>
        <v>6.7767934000000007E-3</v>
      </c>
      <c r="F3" s="21">
        <f>frac_mam_24_59months * 2.6</f>
        <v>1.3908076520000002E-3</v>
      </c>
    </row>
    <row r="4" spans="1:6" ht="15.75" customHeight="1" x14ac:dyDescent="0.25">
      <c r="A4" s="3" t="s">
        <v>207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2.3031088080000001E-3</v>
      </c>
    </row>
  </sheetData>
  <sheetProtection algorithmName="SHA-512" hashValue="mq8p1z3IyjDB1ImOcIsUaboSfQnGhiDlIzWHTHlMsRaSWGOKYp6D4dnilP5SyFnPfUlBl+ieTLXCE/noRmTB+w==" saltValue="B1dkTnSwZB0rg9RWxp7C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0.74</v>
      </c>
      <c r="E10" s="60">
        <f>IF(ISBLANK(comm_deliv), frac_children_health_facility,1)</f>
        <v>0.74</v>
      </c>
      <c r="F10" s="60">
        <f>IF(ISBLANK(comm_deliv), frac_children_health_facility,1)</f>
        <v>0.74</v>
      </c>
      <c r="G10" s="60">
        <f>IF(ISBLANK(comm_deliv), frac_children_health_facility,1)</f>
        <v>0.74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0.88300000000000001</v>
      </c>
      <c r="I18" s="60">
        <f>frac_PW_health_facility</f>
        <v>0.88300000000000001</v>
      </c>
      <c r="J18" s="60">
        <f>frac_PW_health_facility</f>
        <v>0.88300000000000001</v>
      </c>
      <c r="K18" s="60">
        <f>frac_PW_health_facility</f>
        <v>0.88300000000000001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5.6725024604796026E-3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2.4310724830626869E-3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3.2539232254027556E-3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0.98864250183105495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9SPgeuDCI7kHuI6Q0nzefolhVEHZ5H/H0cJmh2ws3ZVwJCzq0Zp4Vg2K4vHLSxBp2tgJs1jvznMrc7FmFuldeg==" saltValue="QecenjPVZVoRfxNHTaO+e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h43rbCnIeBVT63ouSJ42iOJ5j4xX0wrG9kPRnyMjhixlFQbxtXDoM1CvECeHMg9jXpXNIbomI5vGL7vn9FaJhQ==" saltValue="sfjPZzIVFrRVth9zAg74H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/vOM+vf6XlHdaJ5yqXI9H+JKhs3F0eKNLA0MZcX+uBfGzTSNuguYIbkQroDAYH1DPwqiBOPITpDN6BlKBOftQ==" saltValue="XpQ8hWLPAnNpRtaEBEGGU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vl+PVBQlTRGDi+NCW2ndY4Vd0/j++IqYcvgbRfA9kvmqMvzHqd2+g8ad+Dl9yNtutaZNqDiEyiqwkbAgPbSMw==" saltValue="H2m9DmKftCDakWeRx6wei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ZXNEb65e8+sL3BPr/cFOQ6fCc68fyukcSzKiF/zriHEMkkFqVtcq2AOmZZHb44K3ybBxOzrMHmMUBn3o41idRg==" saltValue="9B0jtpklGto683EGHvq+k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r63911H/z8QCuJr0SdVMWTV+kPNAPaEwTedrnDYwr5/3jtvTrzWyM90xmfiEwLcpBNgIVJl5qten4X97xfshQ==" saltValue="tt2KQj1PkXpBveeOtP331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44568.455999999998</v>
      </c>
      <c r="C2" s="49">
        <v>95000</v>
      </c>
      <c r="D2" s="49">
        <v>219000</v>
      </c>
      <c r="E2" s="49">
        <v>258000</v>
      </c>
      <c r="F2" s="49">
        <v>254000</v>
      </c>
      <c r="G2" s="17">
        <f t="shared" ref="G2:G11" si="0">C2+D2+E2+F2</f>
        <v>826000</v>
      </c>
      <c r="H2" s="17">
        <f t="shared" ref="H2:H11" si="1">(B2 + stillbirth*B2/(1000-stillbirth))/(1-abortion)</f>
        <v>50937.767584195026</v>
      </c>
      <c r="I2" s="17">
        <f t="shared" ref="I2:I11" si="2">G2-H2</f>
        <v>775062.23241580499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43653.60500000001</v>
      </c>
      <c r="C3" s="50">
        <v>98000</v>
      </c>
      <c r="D3" s="50">
        <v>209000</v>
      </c>
      <c r="E3" s="50">
        <v>257000</v>
      </c>
      <c r="F3" s="50">
        <v>254000</v>
      </c>
      <c r="G3" s="17">
        <f t="shared" si="0"/>
        <v>818000</v>
      </c>
      <c r="H3" s="17">
        <f t="shared" si="1"/>
        <v>49892.174539370491</v>
      </c>
      <c r="I3" s="17">
        <f t="shared" si="2"/>
        <v>768107.82546062954</v>
      </c>
    </row>
    <row r="4" spans="1:9" ht="15.75" customHeight="1" x14ac:dyDescent="0.25">
      <c r="A4" s="5">
        <f t="shared" si="3"/>
        <v>2023</v>
      </c>
      <c r="B4" s="49">
        <v>42756.12000000001</v>
      </c>
      <c r="C4" s="50">
        <v>102000</v>
      </c>
      <c r="D4" s="50">
        <v>200000</v>
      </c>
      <c r="E4" s="50">
        <v>256000</v>
      </c>
      <c r="F4" s="50">
        <v>253000</v>
      </c>
      <c r="G4" s="17">
        <f t="shared" si="0"/>
        <v>811000</v>
      </c>
      <c r="H4" s="17">
        <f t="shared" si="1"/>
        <v>48866.429282673671</v>
      </c>
      <c r="I4" s="17">
        <f t="shared" si="2"/>
        <v>762133.57071732637</v>
      </c>
    </row>
    <row r="5" spans="1:9" ht="15.75" customHeight="1" x14ac:dyDescent="0.25">
      <c r="A5" s="5">
        <f t="shared" si="3"/>
        <v>2024</v>
      </c>
      <c r="B5" s="49">
        <v>41852.434000000008</v>
      </c>
      <c r="C5" s="50">
        <v>106000</v>
      </c>
      <c r="D5" s="50">
        <v>193000</v>
      </c>
      <c r="E5" s="50">
        <v>253000</v>
      </c>
      <c r="F5" s="50">
        <v>253000</v>
      </c>
      <c r="G5" s="17">
        <f t="shared" si="0"/>
        <v>805000</v>
      </c>
      <c r="H5" s="17">
        <f t="shared" si="1"/>
        <v>47833.596836400662</v>
      </c>
      <c r="I5" s="17">
        <f t="shared" si="2"/>
        <v>757166.40316359932</v>
      </c>
    </row>
    <row r="6" spans="1:9" ht="15.75" customHeight="1" x14ac:dyDescent="0.25">
      <c r="A6" s="5">
        <f t="shared" si="3"/>
        <v>2025</v>
      </c>
      <c r="B6" s="49">
        <v>40943.156000000003</v>
      </c>
      <c r="C6" s="50">
        <v>110000</v>
      </c>
      <c r="D6" s="50">
        <v>188000</v>
      </c>
      <c r="E6" s="50">
        <v>250000</v>
      </c>
      <c r="F6" s="50">
        <v>252000</v>
      </c>
      <c r="G6" s="17">
        <f t="shared" si="0"/>
        <v>800000</v>
      </c>
      <c r="H6" s="17">
        <f t="shared" si="1"/>
        <v>46794.373233199738</v>
      </c>
      <c r="I6" s="17">
        <f t="shared" si="2"/>
        <v>753205.6267668003</v>
      </c>
    </row>
    <row r="7" spans="1:9" ht="15.75" customHeight="1" x14ac:dyDescent="0.25">
      <c r="A7" s="5">
        <f t="shared" si="3"/>
        <v>2026</v>
      </c>
      <c r="B7" s="49">
        <v>40478.227200000001</v>
      </c>
      <c r="C7" s="50">
        <v>113000</v>
      </c>
      <c r="D7" s="50">
        <v>184000</v>
      </c>
      <c r="E7" s="50">
        <v>244000</v>
      </c>
      <c r="F7" s="50">
        <v>251000</v>
      </c>
      <c r="G7" s="17">
        <f t="shared" si="0"/>
        <v>792000</v>
      </c>
      <c r="H7" s="17">
        <f t="shared" si="1"/>
        <v>46263.001108538323</v>
      </c>
      <c r="I7" s="17">
        <f t="shared" si="2"/>
        <v>745736.99889146164</v>
      </c>
    </row>
    <row r="8" spans="1:9" ht="15.75" customHeight="1" x14ac:dyDescent="0.25">
      <c r="A8" s="5">
        <f t="shared" si="3"/>
        <v>2027</v>
      </c>
      <c r="B8" s="49">
        <v>40015.752399999998</v>
      </c>
      <c r="C8" s="50">
        <v>117000</v>
      </c>
      <c r="D8" s="50">
        <v>184000</v>
      </c>
      <c r="E8" s="50">
        <v>237000</v>
      </c>
      <c r="F8" s="50">
        <v>250000</v>
      </c>
      <c r="G8" s="17">
        <f t="shared" si="0"/>
        <v>788000</v>
      </c>
      <c r="H8" s="17">
        <f t="shared" si="1"/>
        <v>45734.433686863507</v>
      </c>
      <c r="I8" s="17">
        <f t="shared" si="2"/>
        <v>742265.56631313649</v>
      </c>
    </row>
    <row r="9" spans="1:9" ht="15.75" customHeight="1" x14ac:dyDescent="0.25">
      <c r="A9" s="5">
        <f t="shared" si="3"/>
        <v>2028</v>
      </c>
      <c r="B9" s="49">
        <v>39544.701000000008</v>
      </c>
      <c r="C9" s="50">
        <v>119000</v>
      </c>
      <c r="D9" s="50">
        <v>185000</v>
      </c>
      <c r="E9" s="50">
        <v>230000</v>
      </c>
      <c r="F9" s="50">
        <v>250000</v>
      </c>
      <c r="G9" s="17">
        <f t="shared" si="0"/>
        <v>784000</v>
      </c>
      <c r="H9" s="17">
        <f t="shared" si="1"/>
        <v>45196.063976828926</v>
      </c>
      <c r="I9" s="17">
        <f t="shared" si="2"/>
        <v>738803.93602317106</v>
      </c>
    </row>
    <row r="10" spans="1:9" ht="15.75" customHeight="1" x14ac:dyDescent="0.25">
      <c r="A10" s="5">
        <f t="shared" si="3"/>
        <v>2029</v>
      </c>
      <c r="B10" s="49">
        <v>39076.267200000009</v>
      </c>
      <c r="C10" s="50">
        <v>121000</v>
      </c>
      <c r="D10" s="50">
        <v>187000</v>
      </c>
      <c r="E10" s="50">
        <v>221000</v>
      </c>
      <c r="F10" s="50">
        <v>250000</v>
      </c>
      <c r="G10" s="17">
        <f t="shared" si="0"/>
        <v>779000</v>
      </c>
      <c r="H10" s="17">
        <f t="shared" si="1"/>
        <v>44660.685949980041</v>
      </c>
      <c r="I10" s="17">
        <f t="shared" si="2"/>
        <v>734339.31405001995</v>
      </c>
    </row>
    <row r="11" spans="1:9" ht="15.75" customHeight="1" x14ac:dyDescent="0.25">
      <c r="A11" s="5">
        <f t="shared" si="3"/>
        <v>2030</v>
      </c>
      <c r="B11" s="49">
        <v>38599.584000000003</v>
      </c>
      <c r="C11" s="50">
        <v>122000</v>
      </c>
      <c r="D11" s="50">
        <v>192000</v>
      </c>
      <c r="E11" s="50">
        <v>213000</v>
      </c>
      <c r="F11" s="50">
        <v>249000</v>
      </c>
      <c r="G11" s="17">
        <f t="shared" si="0"/>
        <v>776000</v>
      </c>
      <c r="H11" s="17">
        <f t="shared" si="1"/>
        <v>44115.879595169572</v>
      </c>
      <c r="I11" s="17">
        <f t="shared" si="2"/>
        <v>731884.12040483044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WZfTEWzB0IXoIGTOnvEvs2bUQ/x2FlrhzEikCmnBWuKv6UCwOysk4n70jhA+sZykufknnalV6BWpKVdYPdmsQ==" saltValue="LzkERHLnO4gtS7YjPaW+w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1.9670316128850891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1.9670316128850891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1.7832282194442115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1.7832282194442115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1.5869697257989965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1.5869697257989965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1.4935291854552895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1.4935291854552895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2.4738788753706977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2.4738788753706977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2.1380048590442797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2.1380048590442797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knJQ7nfXtb8lvBz+z/SCucJxsxn/9OrxlQJVwtzm5othTvcVR3B+5tgnUgV+A21r+moufFtGFDCuvTHMFJpIUA==" saltValue="5I4x2eA5q8zla3RpCv1WA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GqbBPhsmB6pwUF8KKhAiMU75QIysUetrtBNG/C4tdrqNhkRft5P6vfp3z9oC89wCkZa9TWsvm353u+dF9du7Yg==" saltValue="UbAjumH4mW6N6wtudWY2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wDfGM4vmNJD9v0KRKGNI4sfPfFvcQUnYYIAiljWi4qPe8PL/M+K7R5/g1EV6XjKuZPKSWk1T1g/pWkf5xjO5cA==" saltValue="Zsk1clkuqBlg59TNSNif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0.63593321764970767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0.62782430365455799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0.87812812840783161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0.87434778537400015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0.87812812840783161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0.87434778537400015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0.43566610170618847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0.4271149535721509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0.84774112899140786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0.84318653381044051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0.84774112899140786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0.84318653381044051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0.91869443652394989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0.9160521253231706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0.9085474635203431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0.90560927179910922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0.9085474635203431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0.90560927179910922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5Tw6f1gzRqEt6kv9bk1QXE7V4QFoRXR0zeuHY65AZzd+Ke8dSaR2yOJ4zbnQJftUrn5SwoHxKmzHfdISQHzk7w==" saltValue="NyWj6rCnCUQI3CIana6e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ZRGYMz6kxO7hbIz+cKOmAddAN1B3AJ7+eb48rQYsBTEdM47o9S29Nok4v+YcGucJrICaxq46pjse0VGUuiobyA==" saltValue="KArZeHN7AELOItZSRt3v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0.69721367029621617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0.7047197430986768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0.7047197430986768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0.64252885302829144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0.64252885302829144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0.64252885302829144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0.64252885302829144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0.65118596770978676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0.65118596770978676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0.65118596770978676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0.65118596770978676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0.78175059669517133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0.78779882903592291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0.78779882903592291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0.73656480505795585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0.73656480505795585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0.73656480505795585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0.73656480505795585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0.74385245901639352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0.74385245901639352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0.74385245901639352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0.74385245901639352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0.51248380193752208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0.52142594800214259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0.52142594800214259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0.45072003438970232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0.45072003438970232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0.45072003438970232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0.45072003438970232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0.46011924322801745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0.46011924322801745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0.46011924322801745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0.46011924322801745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0.67631777471267729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0.68410715766368024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0.68410715766368024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0.61991638160395279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0.61991638160395279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0.61991638160395279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0.61991638160395279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0.62880475129918323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0.62880475129918323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0.62880475129918323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0.62880475129918323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0.96661525968974249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0.96775176650711892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0.96775176650711892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0.9576289140290668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0.9576289140290668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0.9576289140290668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0.9576289140290668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0.95914031216801499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0.95914031216801499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0.95914031216801499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0.95914031216801499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0.91148878097837271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0.91433562737239937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0.91433562737239937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0.88936217292692388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0.88936217292692388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0.88936217292692388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0.88936217292692388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0.89303668841587347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0.89303668841587347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0.89303668841587347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0.89303668841587347</v>
      </c>
    </row>
  </sheetData>
  <sheetProtection algorithmName="SHA-512" hashValue="Uf0k+epHLbXsmZyoxtEAooHYf/vv/TDGIDw4xcdFMHQtFm99bZ2Hgw7ALyaT1OfIIC8KZ66xJsBpJXH8/h2Tkw==" saltValue="zdFJYaOlgceUrrG0bqkK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 t="e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#DIV/0!</v>
      </c>
      <c r="E3" s="90" t="e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#DIV/0!</v>
      </c>
      <c r="F3" s="90" t="e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#DIV/0!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0.75171433519331499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0.74269872667354009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0.7509434000421501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0.75139249227369853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0.75177986510613326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 t="e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#DIV/0!</v>
      </c>
      <c r="E10" s="90" t="e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#DIV/0!</v>
      </c>
      <c r="F10" s="90" t="e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#DIV/0!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0.64914883906117504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0.63820142838799676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0.6482084737077316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0.64875616711076067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0.6492288073779221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 t="e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#DIV/0!</v>
      </c>
      <c r="E17" s="90" t="e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#DIV/0!</v>
      </c>
      <c r="F17" s="90" t="e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#DIV/0!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0.86196355671473623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0.85618536058904315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0.86147186390659847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0.86175834378533145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0.86200533022458259</v>
      </c>
    </row>
  </sheetData>
  <sheetProtection algorithmName="SHA-512" hashValue="ItqSrNvqJUZuamCCxLrrcq4j3Gzq3Sy713P7dfQJBaE/nofW6R6iaQuw/JqejI9Djdq4A/UyW//P3y9dmhfq2Q==" saltValue="UZf9kmteXIOr1Kn5FcUa0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65aBavtEz4jO6e6D1nnPlWzaCvfnxPLg241h3roMk9d2vSHCp9190/+ZeIG7x18XL3UnSr+7VL486mn+tFVxtQ==" saltValue="TIYNkxD6XWbEhTgOvUQZ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elWpof4De/fLyEbqmzEUxqQZoCPYp5cLQ4h5vjO/dbEVX5I5gFD9DkbU5vPHDtieloj5UoV2m9WNFNvpGvtHkA==" saltValue="atQNkpGccqplWBx4oeEIo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7.0446007107099917E-2</v>
      </c>
    </row>
    <row r="5" spans="1:8" ht="15.75" customHeight="1" x14ac:dyDescent="0.25">
      <c r="B5" s="19" t="s">
        <v>95</v>
      </c>
      <c r="C5" s="101">
        <v>4.0699537803532949E-2</v>
      </c>
    </row>
    <row r="6" spans="1:8" ht="15.75" customHeight="1" x14ac:dyDescent="0.25">
      <c r="B6" s="19" t="s">
        <v>91</v>
      </c>
      <c r="C6" s="101">
        <v>0.1153235796921131</v>
      </c>
    </row>
    <row r="7" spans="1:8" ht="15.75" customHeight="1" x14ac:dyDescent="0.25">
      <c r="B7" s="19" t="s">
        <v>96</v>
      </c>
      <c r="C7" s="101">
        <v>0.41170082914832029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0.27875757286865838</v>
      </c>
    </row>
    <row r="10" spans="1:8" ht="15.75" customHeight="1" x14ac:dyDescent="0.25">
      <c r="B10" s="19" t="s">
        <v>94</v>
      </c>
      <c r="C10" s="101">
        <v>8.3072473380275388E-2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2.235024906732393E-2</v>
      </c>
      <c r="D14" s="55">
        <v>2.235024906732393E-2</v>
      </c>
      <c r="E14" s="55">
        <v>2.235024906732393E-2</v>
      </c>
      <c r="F14" s="55">
        <v>2.235024906732393E-2</v>
      </c>
    </row>
    <row r="15" spans="1:8" ht="15.75" customHeight="1" x14ac:dyDescent="0.25">
      <c r="B15" s="19" t="s">
        <v>102</v>
      </c>
      <c r="C15" s="101">
        <v>0.1248157098266101</v>
      </c>
      <c r="D15" s="101">
        <v>0.1248157098266101</v>
      </c>
      <c r="E15" s="101">
        <v>0.1248157098266101</v>
      </c>
      <c r="F15" s="101">
        <v>0.1248157098266101</v>
      </c>
    </row>
    <row r="16" spans="1:8" ht="15.75" customHeight="1" x14ac:dyDescent="0.25">
      <c r="B16" s="19" t="s">
        <v>2</v>
      </c>
      <c r="C16" s="101">
        <v>2.8106537050377321E-2</v>
      </c>
      <c r="D16" s="101">
        <v>2.8106537050377321E-2</v>
      </c>
      <c r="E16" s="101">
        <v>2.8106537050377321E-2</v>
      </c>
      <c r="F16" s="101">
        <v>2.8106537050377321E-2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6.3429470446495374E-3</v>
      </c>
      <c r="D19" s="101">
        <v>6.3429470446495374E-3</v>
      </c>
      <c r="E19" s="101">
        <v>6.3429470446495374E-3</v>
      </c>
      <c r="F19" s="101">
        <v>6.3429470446495374E-3</v>
      </c>
    </row>
    <row r="20" spans="1:8" ht="15.75" customHeight="1" x14ac:dyDescent="0.25">
      <c r="B20" s="19" t="s">
        <v>79</v>
      </c>
      <c r="C20" s="101">
        <v>5.04895411437545E-2</v>
      </c>
      <c r="D20" s="101">
        <v>5.04895411437545E-2</v>
      </c>
      <c r="E20" s="101">
        <v>5.04895411437545E-2</v>
      </c>
      <c r="F20" s="101">
        <v>5.04895411437545E-2</v>
      </c>
    </row>
    <row r="21" spans="1:8" ht="15.75" customHeight="1" x14ac:dyDescent="0.25">
      <c r="B21" s="19" t="s">
        <v>88</v>
      </c>
      <c r="C21" s="101">
        <v>0.1855659236814087</v>
      </c>
      <c r="D21" s="101">
        <v>0.1855659236814087</v>
      </c>
      <c r="E21" s="101">
        <v>0.1855659236814087</v>
      </c>
      <c r="F21" s="101">
        <v>0.1855659236814087</v>
      </c>
    </row>
    <row r="22" spans="1:8" ht="15.75" customHeight="1" x14ac:dyDescent="0.25">
      <c r="B22" s="19" t="s">
        <v>99</v>
      </c>
      <c r="C22" s="101">
        <v>0.58232909218587592</v>
      </c>
      <c r="D22" s="101">
        <v>0.58232909218587592</v>
      </c>
      <c r="E22" s="101">
        <v>0.58232909218587592</v>
      </c>
      <c r="F22" s="101">
        <v>0.58232909218587592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3.5118521999999999E-2</v>
      </c>
    </row>
    <row r="27" spans="1:8" ht="15.75" customHeight="1" x14ac:dyDescent="0.25">
      <c r="B27" s="19" t="s">
        <v>89</v>
      </c>
      <c r="C27" s="101">
        <v>3.0268353000000001E-2</v>
      </c>
    </row>
    <row r="28" spans="1:8" ht="15.75" customHeight="1" x14ac:dyDescent="0.25">
      <c r="B28" s="19" t="s">
        <v>103</v>
      </c>
      <c r="C28" s="101">
        <v>4.2532465999999998E-2</v>
      </c>
    </row>
    <row r="29" spans="1:8" ht="15.75" customHeight="1" x14ac:dyDescent="0.25">
      <c r="B29" s="19" t="s">
        <v>86</v>
      </c>
      <c r="C29" s="101">
        <v>0.11442039499999999</v>
      </c>
    </row>
    <row r="30" spans="1:8" ht="15.75" customHeight="1" x14ac:dyDescent="0.25">
      <c r="B30" s="19" t="s">
        <v>4</v>
      </c>
      <c r="C30" s="101">
        <v>6.6051589999999993E-2</v>
      </c>
    </row>
    <row r="31" spans="1:8" ht="15.75" customHeight="1" x14ac:dyDescent="0.25">
      <c r="B31" s="19" t="s">
        <v>80</v>
      </c>
      <c r="C31" s="101">
        <v>4.992891800000001E-2</v>
      </c>
    </row>
    <row r="32" spans="1:8" ht="15.75" customHeight="1" x14ac:dyDescent="0.25">
      <c r="B32" s="19" t="s">
        <v>85</v>
      </c>
      <c r="C32" s="101">
        <v>0.10155209799999999</v>
      </c>
    </row>
    <row r="33" spans="2:3" ht="15.75" customHeight="1" x14ac:dyDescent="0.25">
      <c r="B33" s="19" t="s">
        <v>100</v>
      </c>
      <c r="C33" s="101">
        <v>0.24299047300000001</v>
      </c>
    </row>
    <row r="34" spans="2:3" ht="15.75" customHeight="1" x14ac:dyDescent="0.25">
      <c r="B34" s="19" t="s">
        <v>87</v>
      </c>
      <c r="C34" s="101">
        <v>0.31713718499999999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qmaW+f5kgVgDZKbMM0BpZBRWC/Hqb87IkqKWoZ/e6GTcRctHR5rfbTRxepf6YNj6MZNCnuGuR3q4ADznNiv6cw==" saltValue="QrychbtYiBYizAtNS/Wcx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0.83710129138440026</v>
      </c>
      <c r="D2" s="52">
        <f>IFERROR(1-_xlfn.NORM.DIST(_xlfn.NORM.INV(SUM(D4:D5), 0, 1) + 1, 0, 1, TRUE), "")</f>
        <v>0.83710129138440026</v>
      </c>
      <c r="E2" s="52">
        <f>IFERROR(1-_xlfn.NORM.DIST(_xlfn.NORM.INV(SUM(E4:E5), 0, 1) + 1, 0, 1, TRUE), "")</f>
        <v>0.86637736141775201</v>
      </c>
      <c r="F2" s="52">
        <f>IFERROR(1-_xlfn.NORM.DIST(_xlfn.NORM.INV(SUM(F4:F5), 0, 1) + 1, 0, 1, TRUE), "")</f>
        <v>0.73699803888635373</v>
      </c>
      <c r="G2" s="52">
        <f>IFERROR(1-_xlfn.NORM.DIST(_xlfn.NORM.INV(SUM(G4:G5), 0, 1) + 1, 0, 1, TRUE), "")</f>
        <v>0.68230982203388346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0.13919343131559969</v>
      </c>
      <c r="D3" s="52">
        <f>IFERROR(_xlfn.NORM.DIST(_xlfn.NORM.INV(SUM(D4:D5), 0, 1) + 1, 0, 1, TRUE) - SUM(D4:D5), "")</f>
        <v>0.13919343131559969</v>
      </c>
      <c r="E3" s="52">
        <f>IFERROR(_xlfn.NORM.DIST(_xlfn.NORM.INV(SUM(E4:E5), 0, 1) + 1, 0, 1, TRUE) - SUM(E4:E5), "")</f>
        <v>0.11616884238224802</v>
      </c>
      <c r="F3" s="52">
        <f>IFERROR(_xlfn.NORM.DIST(_xlfn.NORM.INV(SUM(F4:F5), 0, 1) + 1, 0, 1, TRUE) - SUM(F4:F5), "")</f>
        <v>0.21188490611364627</v>
      </c>
      <c r="G3" s="52">
        <f>IFERROR(_xlfn.NORM.DIST(_xlfn.NORM.INV(SUM(G4:G5), 0, 1) + 1, 0, 1, TRUE) - SUM(G4:G5), "")</f>
        <v>0.24747194996611654</v>
      </c>
    </row>
    <row r="4" spans="1:15" ht="15.75" customHeight="1" x14ac:dyDescent="0.25">
      <c r="B4" s="5" t="s">
        <v>110</v>
      </c>
      <c r="C4" s="45">
        <v>1.5584303000000001E-2</v>
      </c>
      <c r="D4" s="53">
        <v>1.5584303000000001E-2</v>
      </c>
      <c r="E4" s="53">
        <v>9.9589859999999995E-3</v>
      </c>
      <c r="F4" s="53">
        <v>3.1561387000000003E-2</v>
      </c>
      <c r="G4" s="53">
        <v>5.6892027999999997E-2</v>
      </c>
    </row>
    <row r="5" spans="1:15" ht="15.75" customHeight="1" x14ac:dyDescent="0.25">
      <c r="B5" s="5" t="s">
        <v>106</v>
      </c>
      <c r="C5" s="45">
        <v>8.1209743000000001E-3</v>
      </c>
      <c r="D5" s="53">
        <v>8.1209743000000001E-3</v>
      </c>
      <c r="E5" s="53">
        <v>7.4948102000000003E-3</v>
      </c>
      <c r="F5" s="53">
        <v>1.9555667999999998E-2</v>
      </c>
      <c r="G5" s="53">
        <v>1.33262E-2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0.748580409520338</v>
      </c>
      <c r="D8" s="52">
        <f>IFERROR(1-_xlfn.NORM.DIST(_xlfn.NORM.INV(SUM(D10:D11), 0, 1) + 1, 0, 1, TRUE), "")</f>
        <v>0.748580409520338</v>
      </c>
      <c r="E8" s="52">
        <f>IFERROR(1-_xlfn.NORM.DIST(_xlfn.NORM.INV(SUM(E10:E11), 0, 1) + 1, 0, 1, TRUE), "")</f>
        <v>0.94246758823772292</v>
      </c>
      <c r="F8" s="52">
        <f>IFERROR(1-_xlfn.NORM.DIST(_xlfn.NORM.INV(SUM(F10:F11), 0, 1) + 1, 0, 1, TRUE), "")</f>
        <v>0.9635593658239977</v>
      </c>
      <c r="G8" s="52">
        <f>IFERROR(1-_xlfn.NORM.DIST(_xlfn.NORM.INV(SUM(G10:G11), 0, 1) + 1, 0, 1, TRUE), "")</f>
        <v>0.97639362576512445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0.20396279647966201</v>
      </c>
      <c r="D9" s="52">
        <f>IFERROR(_xlfn.NORM.DIST(_xlfn.NORM.INV(SUM(D10:D11), 0, 1) + 1, 0, 1, TRUE) - SUM(D10:D11), "")</f>
        <v>0.20396279647966201</v>
      </c>
      <c r="E9" s="52">
        <f>IFERROR(_xlfn.NORM.DIST(_xlfn.NORM.INV(SUM(E10:E11), 0, 1) + 1, 0, 1, TRUE) - SUM(E10:E11), "")</f>
        <v>5.2532432062277035E-2</v>
      </c>
      <c r="F9" s="52">
        <f>IFERROR(_xlfn.NORM.DIST(_xlfn.NORM.INV(SUM(F10:F11), 0, 1) + 1, 0, 1, TRUE) - SUM(F10:F11), "")</f>
        <v>3.3834175176002249E-2</v>
      </c>
      <c r="G9" s="52">
        <f>IFERROR(_xlfn.NORM.DIST(_xlfn.NORM.INV(SUM(G10:G11), 0, 1) + 1, 0, 1, TRUE) - SUM(G10:G11), "")</f>
        <v>2.2185637134875522E-2</v>
      </c>
    </row>
    <row r="10" spans="1:15" ht="15.75" customHeight="1" x14ac:dyDescent="0.25">
      <c r="B10" s="5" t="s">
        <v>107</v>
      </c>
      <c r="C10" s="45">
        <v>4.7456793999999997E-2</v>
      </c>
      <c r="D10" s="53">
        <v>4.7456793999999997E-2</v>
      </c>
      <c r="E10" s="53">
        <v>4.9999797000000014E-3</v>
      </c>
      <c r="F10" s="53">
        <v>2.6064590000000002E-3</v>
      </c>
      <c r="G10" s="53">
        <v>5.3492602000000005E-4</v>
      </c>
    </row>
    <row r="11" spans="1:15" ht="15.75" customHeight="1" x14ac:dyDescent="0.25">
      <c r="B11" s="5" t="s">
        <v>119</v>
      </c>
      <c r="C11" s="45">
        <v>0</v>
      </c>
      <c r="D11" s="53">
        <v>0</v>
      </c>
      <c r="E11" s="53">
        <v>0</v>
      </c>
      <c r="F11" s="53">
        <v>0</v>
      </c>
      <c r="G11" s="53">
        <v>8.8581108000000003E-4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0.11741428550000001</v>
      </c>
      <c r="D14" s="54">
        <v>0.104521495984</v>
      </c>
      <c r="E14" s="54">
        <v>0.104521495984</v>
      </c>
      <c r="F14" s="54">
        <v>7.1872665149799994E-2</v>
      </c>
      <c r="G14" s="54">
        <v>7.1872665149799994E-2</v>
      </c>
      <c r="H14" s="45">
        <v>0.30099999999999999</v>
      </c>
      <c r="I14" s="55">
        <v>0.30099999999999999</v>
      </c>
      <c r="J14" s="55">
        <v>0.30099999999999999</v>
      </c>
      <c r="K14" s="55">
        <v>0.30099999999999999</v>
      </c>
      <c r="L14" s="45">
        <v>0.27400000000000002</v>
      </c>
      <c r="M14" s="55">
        <v>0.27400000000000002</v>
      </c>
      <c r="N14" s="55">
        <v>0.27400000000000002</v>
      </c>
      <c r="O14" s="55">
        <v>0.27400000000000002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7.2469271153455E-2</v>
      </c>
      <c r="D15" s="52">
        <f t="shared" si="0"/>
        <v>6.4511712536284627E-2</v>
      </c>
      <c r="E15" s="52">
        <f t="shared" si="0"/>
        <v>6.4511712536284627E-2</v>
      </c>
      <c r="F15" s="52">
        <f t="shared" si="0"/>
        <v>4.4360527657108052E-2</v>
      </c>
      <c r="G15" s="52">
        <f t="shared" si="0"/>
        <v>4.4360527657108052E-2</v>
      </c>
      <c r="H15" s="52">
        <f t="shared" si="0"/>
        <v>0.18578020999999997</v>
      </c>
      <c r="I15" s="52">
        <f t="shared" si="0"/>
        <v>0.18578020999999997</v>
      </c>
      <c r="J15" s="52">
        <f t="shared" si="0"/>
        <v>0.18578020999999997</v>
      </c>
      <c r="K15" s="52">
        <f t="shared" si="0"/>
        <v>0.18578020999999997</v>
      </c>
      <c r="L15" s="52">
        <f t="shared" si="0"/>
        <v>0.16911553999999998</v>
      </c>
      <c r="M15" s="52">
        <f t="shared" si="0"/>
        <v>0.16911553999999998</v>
      </c>
      <c r="N15" s="52">
        <f t="shared" si="0"/>
        <v>0.16911553999999998</v>
      </c>
      <c r="O15" s="52">
        <f t="shared" si="0"/>
        <v>0.16911553999999998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d7q04qREwAffU2TpOGrUsqNCrJVVG7eGojgz6jVMiEyPawoiEZIt7M1LCaTKs9IGvMW427VCOhaKWA9Cy1nT3A==" saltValue="fF7X8XqRWvU4rBwsAEy8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0.26981300000000003</v>
      </c>
      <c r="D2" s="53">
        <v>0.182699</v>
      </c>
      <c r="E2" s="53"/>
      <c r="F2" s="53"/>
      <c r="G2" s="53"/>
    </row>
    <row r="3" spans="1:7" x14ac:dyDescent="0.25">
      <c r="B3" s="3" t="s">
        <v>127</v>
      </c>
      <c r="C3" s="53">
        <v>0.23890230000000001</v>
      </c>
      <c r="D3" s="53">
        <v>0.15771360000000001</v>
      </c>
      <c r="E3" s="53"/>
      <c r="F3" s="53"/>
      <c r="G3" s="53"/>
    </row>
    <row r="4" spans="1:7" x14ac:dyDescent="0.25">
      <c r="B4" s="3" t="s">
        <v>126</v>
      </c>
      <c r="C4" s="53">
        <v>0.36290050000000001</v>
      </c>
      <c r="D4" s="53">
        <v>0.36913839999999998</v>
      </c>
      <c r="E4" s="53">
        <v>0.51563525199890103</v>
      </c>
      <c r="F4" s="53">
        <v>0.301312446594238</v>
      </c>
      <c r="G4" s="53"/>
    </row>
    <row r="5" spans="1:7" x14ac:dyDescent="0.25">
      <c r="B5" s="3" t="s">
        <v>125</v>
      </c>
      <c r="C5" s="52">
        <v>0.1283841</v>
      </c>
      <c r="D5" s="52">
        <v>0.29044900000000001</v>
      </c>
      <c r="E5" s="52">
        <f>1-SUM(E2:E4)</f>
        <v>0.48436474800109897</v>
      </c>
      <c r="F5" s="52">
        <f>1-SUM(F2:F4)</f>
        <v>0.69868755340576194</v>
      </c>
      <c r="G5" s="52">
        <f>1-SUM(G2:G4)</f>
        <v>1</v>
      </c>
    </row>
  </sheetData>
  <sheetProtection algorithmName="SHA-512" hashValue="wpXIE5j7kgG0yh4mz8ObeMFpQjq4qz90Z/uVIHThoV//AFgaGQRQXdCEZAJU4K/Q2pqxrjlrGBN0MaTwZPcG2Q==" saltValue="qG3grjmC3Jani1SNjARQS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98QdrQlxzdDtN77vqC5549cde1jCwAMXik7AEDEQ6z+k4xJba/vorQOhRY90SPHOr+XP4cpvoT3HHGaHRHayQ==" saltValue="PAFsDjOTFur9qomh/04Zn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aK22zP0gYP7ha5D8CU6adgtgXzTHz6PdUHPUe7UmAkwWaUcnTUXY1+sDGAj/K17vx9YGrikthAox/KTmYqKsmw==" saltValue="YdMf9AqUkwBkiuOcs5tLZ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Iv75rjEE07ExtypPbFVUpZvXQikrIZkVZ1SpueXO24desPXm6+4pQ9yQ0i4IfLN1Z50jJEr7nAR/q4k6aXW4OA==" saltValue="N48qAho8bOVilPK62gf/a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64XxtzcvcQTjrOellBDoE17lobnRHXRC231T/n+YXu5qECWXJKxdICqGdq0v889whkN/waOLv0ofGK/e/1NIrg==" saltValue="WZ++pk6ejeOj0l0CwusnQ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2024-03-18T00:49:39Z</dcterms:modified>
</cp:coreProperties>
</file>