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09C68CCF-3D73-4DA3-94E4-08B2B02C5256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I39" i="2" s="1"/>
  <c r="H38" i="2"/>
  <c r="I38" i="2" s="1"/>
  <c r="G38" i="2"/>
  <c r="A35" i="2"/>
  <c r="A34" i="2"/>
  <c r="A33" i="2"/>
  <c r="A26" i="2"/>
  <c r="A25" i="2"/>
  <c r="A24" i="2"/>
  <c r="A17" i="2"/>
  <c r="A16" i="2"/>
  <c r="A15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8" i="2" l="1"/>
  <c r="A37" i="2"/>
  <c r="A29" i="2"/>
  <c r="A21" i="2"/>
  <c r="A30" i="2"/>
  <c r="A27" i="2"/>
  <c r="A19" i="2"/>
  <c r="A38" i="2"/>
  <c r="A3" i="2"/>
  <c r="A13" i="2"/>
  <c r="A22" i="2"/>
  <c r="A31" i="2"/>
  <c r="I6" i="2"/>
  <c r="A14" i="2"/>
  <c r="A23" i="2"/>
  <c r="A32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<sst xmlns="http://schemas.openxmlformats.org/spreadsheetml/2006/main" count="2092" uniqueCount="341">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</sst>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308138.9609375</v>
      </c>
    </row>
    <row r="8" spans="1:3" ht="15" customHeight="1" x14ac:dyDescent="0.25">
      <c r="B8" s="5" t="s">
        <v>44</v>
      </c>
      <c r="C8" s="44">
        <v>3.4000000000000002E-2</v>
      </c>
    </row>
    <row r="9" spans="1:3" ht="15" customHeight="1" x14ac:dyDescent="0.25">
      <c r="B9" s="5" t="s">
        <v>43</v>
      </c>
      <c r="C9" s="45">
        <v>0.96</v>
      </c>
    </row>
    <row r="10" spans="1:3" ht="15" customHeight="1" x14ac:dyDescent="0.25">
      <c r="B10" s="5" t="s">
        <v>56</v>
      </c>
      <c r="C10" s="45">
        <v>0.32603321079999997</v>
      </c>
    </row>
    <row r="11" spans="1:3" ht="15" customHeight="1" x14ac:dyDescent="0.25">
      <c r="B11" s="5" t="s">
        <v>49</v>
      </c>
      <c r="C11" s="45">
        <v>0.77599999999999991</v>
      </c>
    </row>
    <row r="12" spans="1:3" ht="15" customHeight="1" x14ac:dyDescent="0.25">
      <c r="B12" s="5" t="s">
        <v>41</v>
      </c>
      <c r="C12" s="45">
        <v>0.68</v>
      </c>
    </row>
    <row r="13" spans="1:3" ht="15" customHeight="1" x14ac:dyDescent="0.25">
      <c r="B13" s="5" t="s">
        <v>62</v>
      </c>
      <c r="C13" s="45">
        <v>0.7609999999999999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7.5999999999999998E-2</v>
      </c>
    </row>
    <row r="24" spans="1:3" ht="15" customHeight="1" x14ac:dyDescent="0.25">
      <c r="B24" s="15" t="s">
        <v>46</v>
      </c>
      <c r="C24" s="45">
        <v>0.42870000000000003</v>
      </c>
    </row>
    <row r="25" spans="1:3" ht="15" customHeight="1" x14ac:dyDescent="0.25">
      <c r="B25" s="15" t="s">
        <v>47</v>
      </c>
      <c r="C25" s="45">
        <v>0.38779999999999998</v>
      </c>
    </row>
    <row r="26" spans="1:3" ht="15" customHeight="1" x14ac:dyDescent="0.25">
      <c r="B26" s="15" t="s">
        <v>48</v>
      </c>
      <c r="C26" s="45">
        <v>0.1075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0.28694122510860798</v>
      </c>
    </row>
    <row r="30" spans="1:3" ht="14.25" customHeight="1" x14ac:dyDescent="0.25">
      <c r="B30" s="25" t="s">
        <v>63</v>
      </c>
      <c r="C30" s="99">
        <v>5.0024672511500702E-2</v>
      </c>
    </row>
    <row r="31" spans="1:3" ht="14.25" customHeight="1" x14ac:dyDescent="0.25">
      <c r="B31" s="25" t="s">
        <v>10</v>
      </c>
      <c r="C31" s="99">
        <v>8.0042096462401291E-2</v>
      </c>
    </row>
    <row r="32" spans="1:3" ht="14.25" customHeight="1" x14ac:dyDescent="0.25">
      <c r="B32" s="25" t="s">
        <v>11</v>
      </c>
      <c r="C32" s="99">
        <v>0.58299200591749001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20.246217787220701</v>
      </c>
    </row>
    <row r="38" spans="1:5" ht="15" customHeight="1" x14ac:dyDescent="0.25">
      <c r="B38" s="11" t="s">
        <v>35</v>
      </c>
      <c r="C38" s="43">
        <v>31.145861605415799</v>
      </c>
      <c r="D38" s="12"/>
      <c r="E38" s="13"/>
    </row>
    <row r="39" spans="1:5" ht="15" customHeight="1" x14ac:dyDescent="0.25">
      <c r="B39" s="11" t="s">
        <v>61</v>
      </c>
      <c r="C39" s="43">
        <v>42.460151798518197</v>
      </c>
      <c r="D39" s="12"/>
      <c r="E39" s="12"/>
    </row>
    <row r="40" spans="1:5" ht="15" customHeight="1" x14ac:dyDescent="0.25">
      <c r="B40" s="11" t="s">
        <v>36</v>
      </c>
      <c r="C40" s="100">
        <v>2.52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13.80084639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2.2036E-3</v>
      </c>
      <c r="D45" s="12"/>
    </row>
    <row r="46" spans="1:5" ht="15.75" customHeight="1" x14ac:dyDescent="0.25">
      <c r="B46" s="11" t="s">
        <v>51</v>
      </c>
      <c r="C46" s="45">
        <v>6.5895300000000004E-2</v>
      </c>
      <c r="D46" s="12"/>
    </row>
    <row r="47" spans="1:5" ht="15.75" customHeight="1" x14ac:dyDescent="0.25">
      <c r="B47" s="11" t="s">
        <v>59</v>
      </c>
      <c r="C47" s="45">
        <v>0.1456296</v>
      </c>
      <c r="D47" s="12"/>
      <c r="E47" s="13"/>
    </row>
    <row r="48" spans="1:5" ht="15" customHeight="1" x14ac:dyDescent="0.25">
      <c r="B48" s="11" t="s">
        <v>58</v>
      </c>
      <c r="C48" s="46">
        <v>0.78627150000000001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0.40570099999999998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0.167510149999999</v>
      </c>
    </row>
    <row r="63" spans="1:4" ht="15.75" customHeight="1" x14ac:dyDescent="0.3">
      <c r="A63" s="4"/>
    </row>
  </sheetData>
  <sheetProtection algorithmName="SHA-512" hashValue="aCTGU9TN70yTi+CfGHQqYpAlmEk2c0jQbkB+VMtZoQ2pPs6DKdJlKqyM19EFyHnmCd9wX4O+F+Ft/8878HaJhg==" saltValue="nRUL+28B03sGn9srIbfPj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0.25710209777753001</v>
      </c>
      <c r="C2" s="98">
        <v>0.95</v>
      </c>
      <c r="D2" s="56">
        <v>34.615059877826937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42.447411164630637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47.3190436565448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0.55584568086688169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13.46512306465123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13.46512306465123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13.46512306465123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13.46512306465123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13.46512306465123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13.46512306465123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0.50268954706191993</v>
      </c>
      <c r="C16" s="98">
        <v>0.95</v>
      </c>
      <c r="D16" s="56">
        <v>0.20435372756164799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1.2013582500201629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1.2013582500201629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4.1835707219283771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22.937030782027101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1.2E-2</v>
      </c>
      <c r="C23" s="98">
        <v>0.95</v>
      </c>
      <c r="D23" s="56">
        <v>4.4144238992015667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0.71549070036774298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0.22807196557123999</v>
      </c>
      <c r="C27" s="98">
        <v>0.95</v>
      </c>
      <c r="D27" s="56">
        <v>19.469652401389489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0.26135510000000001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60.20828898640999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2.7081244638211008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4.5115040000000002E-2</v>
      </c>
      <c r="C32" s="98">
        <v>0.95</v>
      </c>
      <c r="D32" s="56">
        <v>0.3800509163391646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0.47413276717842989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4.6447076133328133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0.1782716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0HXcXUZ+hSQuMrGDLooOhkWoNBDDvhr/uvglW34WIItL66bV//r0gYfiQlBAEfEHjYOWKdfEgVTrppxfLvMwXQ==" saltValue="d2sZqcqpUTOqnz1dGcoe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WeOAVFP6+ayqFV7YaV+QJ4BV7RnNumwxTIJIoaJBr+NNCWbyQr4yALvjklCfqnz1DzEqHPxPPeRe6kFlLUlOuQ==" saltValue="giHZnjir5b0Bxzt6c4m09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4LLHPwUzPUG5Ez4LLta+XpC+NY/Fnh+xb5unPYPnKBCXj2PEID9+S6h/4k4y68vsT04LAAk5sTVmUAE31PqN/Q==" saltValue="fqgLyuKH4EmvZoVOddzKy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9.6105613559484354E-2</v>
      </c>
      <c r="C3" s="21">
        <f>frac_mam_1_5months * 2.6</f>
        <v>9.6105613559484354E-2</v>
      </c>
      <c r="D3" s="21">
        <f>frac_mam_6_11months * 2.6</f>
        <v>8.5290761291980655E-2</v>
      </c>
      <c r="E3" s="21">
        <f>frac_mam_12_23months * 2.6</f>
        <v>2.8507290221750858E-2</v>
      </c>
      <c r="F3" s="21">
        <f>frac_mam_24_59months * 2.6</f>
        <v>5.2492974698543603E-2</v>
      </c>
    </row>
    <row r="4" spans="1:6" ht="15.75" customHeight="1" x14ac:dyDescent="0.25">
      <c r="A4" s="3" t="s">
        <v>207</v>
      </c>
      <c r="B4" s="21">
        <f>frac_sam_1month * 2.6</f>
        <v>5.2136785909533523E-2</v>
      </c>
      <c r="C4" s="21">
        <f>frac_sam_1_5months * 2.6</f>
        <v>5.2136785909533523E-2</v>
      </c>
      <c r="D4" s="21">
        <f>frac_sam_6_11months * 2.6</f>
        <v>6.5846870094537741E-2</v>
      </c>
      <c r="E4" s="21">
        <f>frac_sam_12_23months * 2.6</f>
        <v>3.4877971932292064E-2</v>
      </c>
      <c r="F4" s="21">
        <f>frac_sam_24_59months * 2.6</f>
        <v>2.4825429730117379E-2</v>
      </c>
    </row>
  </sheetData>
  <sheetProtection algorithmName="SHA-512" hashValue="5oLeQm4jtDTqPIMdEflOZVR3dkGfycqi8S6uO2jVEjHWIv0CdFDt1d6LzILiuXwu6ZAUoAkNjXWEUm+0mgVjhw==" saltValue="FayC4G4bOmhdnrG94SM1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3.4000000000000002E-2</v>
      </c>
      <c r="E2" s="60">
        <f>food_insecure</f>
        <v>3.4000000000000002E-2</v>
      </c>
      <c r="F2" s="60">
        <f>food_insecure</f>
        <v>3.4000000000000002E-2</v>
      </c>
      <c r="G2" s="60">
        <f>food_insecure</f>
        <v>3.4000000000000002E-2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3.4000000000000002E-2</v>
      </c>
      <c r="F5" s="60">
        <f>food_insecure</f>
        <v>3.4000000000000002E-2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3.4000000000000002E-2</v>
      </c>
      <c r="F8" s="60">
        <f>food_insecure</f>
        <v>3.4000000000000002E-2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3.4000000000000002E-2</v>
      </c>
      <c r="F9" s="60">
        <f>food_insecure</f>
        <v>3.4000000000000002E-2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3.4000000000000002E-2</v>
      </c>
      <c r="I15" s="60">
        <f>food_insecure</f>
        <v>3.4000000000000002E-2</v>
      </c>
      <c r="J15" s="60">
        <f>food_insecure</f>
        <v>3.4000000000000002E-2</v>
      </c>
      <c r="K15" s="60">
        <f>food_insecure</f>
        <v>3.4000000000000002E-2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0.77599999999999991</v>
      </c>
      <c r="I18" s="60">
        <f>frac_PW_health_facility</f>
        <v>0.77599999999999991</v>
      </c>
      <c r="J18" s="60">
        <f>frac_PW_health_facility</f>
        <v>0.77599999999999991</v>
      </c>
      <c r="K18" s="60">
        <f>frac_PW_health_facility</f>
        <v>0.77599999999999991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0.7609999999999999</v>
      </c>
      <c r="M24" s="60">
        <f>famplan_unmet_need</f>
        <v>0.7609999999999999</v>
      </c>
      <c r="N24" s="60">
        <f>famplan_unmet_need</f>
        <v>0.7609999999999999</v>
      </c>
      <c r="O24" s="60">
        <f>famplan_unmet_need</f>
        <v>0.7609999999999999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0.33505584958288803</v>
      </c>
      <c r="M25" s="60">
        <f>(1-food_insecure)*(0.49)+food_insecure*(0.7)</f>
        <v>0.49713999999999997</v>
      </c>
      <c r="N25" s="60">
        <f>(1-food_insecure)*(0.49)+food_insecure*(0.7)</f>
        <v>0.49713999999999997</v>
      </c>
      <c r="O25" s="60">
        <f>(1-food_insecure)*(0.49)+food_insecure*(0.7)</f>
        <v>0.49713999999999997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0.14359536410695201</v>
      </c>
      <c r="M26" s="60">
        <f>(1-food_insecure)*(0.21)+food_insecure*(0.3)</f>
        <v>0.21305999999999997</v>
      </c>
      <c r="N26" s="60">
        <f>(1-food_insecure)*(0.21)+food_insecure*(0.3)</f>
        <v>0.21305999999999997</v>
      </c>
      <c r="O26" s="60">
        <f>(1-food_insecure)*(0.21)+food_insecure*(0.3)</f>
        <v>0.21305999999999997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0.19531557551016002</v>
      </c>
      <c r="M27" s="60">
        <f>(1-food_insecure)*(0.3)</f>
        <v>0.2898</v>
      </c>
      <c r="N27" s="60">
        <f>(1-food_insecure)*(0.3)</f>
        <v>0.2898</v>
      </c>
      <c r="O27" s="60">
        <f>(1-food_insecure)*(0.3)</f>
        <v>0.2898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ezmTtjNKMNgXQn0Gqj1ClPhWqyto4LOu8jqfRY/y2HvtB0S7x6BFGQaVnWev0qYJERz4lIzsYJodqtGNq94SNg==" saltValue="79EuFWtIH1T5mHcjvPOgn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L62t+HGnaDWIy73U0WG/oqFG70YYYgVe2UFAKvr+7jdlNSUsKzBcUIZUl40JdmMsjtsv4SWpG76i9lhN9ffkmw==" saltValue="phIBusvYKtBKhOym8+M5E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a2ngOWfgXAFXusKE8ZkCZcsQQVwNaU6vNCI9jBFsb6hHJaUnk4SUvWWH7CEWH7WrdFBb10GJZqi220xNw1g4XQ==" saltValue="afq7kNngLziPAojU1iVNE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xGR9atTTdPkf6EvckaIZ1j0DwyIhL8Y3Exd8YhMoppjcJNuQgPFCyGSE5imKjey7LHe0sfXkn+C23/d2W8gkrg==" saltValue="m6qJbgQ5aPvAZsJxizqxF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lq/22+Npg2PP4fB7VAwfpb5PLbDUYVq6Z5KR0due5b8Beyfldyp6Nj0JycV8pPIM2nTC+wpTDewb0rYMsaPgXw==" saltValue="WpWbtjXqtRAldHQv/1U0R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5cRjhQ9lUhqvYhuwL8FhNWSDA71GP0q8Kg71yk6IZSBkkbXRGmRmCP2mLWFFp6kMEMgtPK9Xx/39ms85/4tgA==" saltValue="2X3oM6yX0Q51L0sn84r41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87161.407999999996</v>
      </c>
      <c r="C2" s="49">
        <v>130000</v>
      </c>
      <c r="D2" s="49">
        <v>204000</v>
      </c>
      <c r="E2" s="49">
        <v>142000</v>
      </c>
      <c r="F2" s="49">
        <v>93000</v>
      </c>
      <c r="G2" s="17">
        <f t="shared" ref="G2:G11" si="0">C2+D2+E2+F2</f>
        <v>569000</v>
      </c>
      <c r="H2" s="17">
        <f t="shared" ref="H2:H11" si="1">(B2 + stillbirth*B2/(1000-stillbirth))/(1-abortion)</f>
        <v>100433.11655956203</v>
      </c>
      <c r="I2" s="17">
        <f t="shared" ref="I2:I11" si="2">G2-H2</f>
        <v>468566.88344043796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88448.617200000008</v>
      </c>
      <c r="C3" s="50">
        <v>134000</v>
      </c>
      <c r="D3" s="50">
        <v>211000</v>
      </c>
      <c r="E3" s="50">
        <v>145000</v>
      </c>
      <c r="F3" s="50">
        <v>98000</v>
      </c>
      <c r="G3" s="17">
        <f t="shared" si="0"/>
        <v>588000</v>
      </c>
      <c r="H3" s="17">
        <f t="shared" si="1"/>
        <v>101916.32380215431</v>
      </c>
      <c r="I3" s="17">
        <f t="shared" si="2"/>
        <v>486083.67619784572</v>
      </c>
    </row>
    <row r="4" spans="1:9" ht="15.75" customHeight="1" x14ac:dyDescent="0.25">
      <c r="A4" s="5">
        <f t="shared" si="3"/>
        <v>2023</v>
      </c>
      <c r="B4" s="49">
        <v>89742.18240000002</v>
      </c>
      <c r="C4" s="50">
        <v>138000</v>
      </c>
      <c r="D4" s="50">
        <v>219000</v>
      </c>
      <c r="E4" s="50">
        <v>150000</v>
      </c>
      <c r="F4" s="50">
        <v>102000</v>
      </c>
      <c r="G4" s="17">
        <f t="shared" si="0"/>
        <v>609000</v>
      </c>
      <c r="H4" s="17">
        <f t="shared" si="1"/>
        <v>103406.85484668487</v>
      </c>
      <c r="I4" s="17">
        <f t="shared" si="2"/>
        <v>505593.14515331516</v>
      </c>
    </row>
    <row r="5" spans="1:9" ht="15.75" customHeight="1" x14ac:dyDescent="0.25">
      <c r="A5" s="5">
        <f t="shared" si="3"/>
        <v>2024</v>
      </c>
      <c r="B5" s="49">
        <v>90968.238000000027</v>
      </c>
      <c r="C5" s="50">
        <v>142000</v>
      </c>
      <c r="D5" s="50">
        <v>226000</v>
      </c>
      <c r="E5" s="50">
        <v>154000</v>
      </c>
      <c r="F5" s="50">
        <v>106000</v>
      </c>
      <c r="G5" s="17">
        <f t="shared" si="0"/>
        <v>628000</v>
      </c>
      <c r="H5" s="17">
        <f t="shared" si="1"/>
        <v>104819.59688251</v>
      </c>
      <c r="I5" s="17">
        <f t="shared" si="2"/>
        <v>523180.40311749</v>
      </c>
    </row>
    <row r="6" spans="1:9" ht="15.75" customHeight="1" x14ac:dyDescent="0.25">
      <c r="A6" s="5">
        <f t="shared" si="3"/>
        <v>2025</v>
      </c>
      <c r="B6" s="49">
        <v>92196.736000000004</v>
      </c>
      <c r="C6" s="50">
        <v>146000</v>
      </c>
      <c r="D6" s="50">
        <v>234000</v>
      </c>
      <c r="E6" s="50">
        <v>158000</v>
      </c>
      <c r="F6" s="50">
        <v>109000</v>
      </c>
      <c r="G6" s="17">
        <f t="shared" si="0"/>
        <v>647000</v>
      </c>
      <c r="H6" s="17">
        <f t="shared" si="1"/>
        <v>106235.15321252233</v>
      </c>
      <c r="I6" s="17">
        <f t="shared" si="2"/>
        <v>540764.84678747761</v>
      </c>
    </row>
    <row r="7" spans="1:9" ht="15.75" customHeight="1" x14ac:dyDescent="0.25">
      <c r="A7" s="5">
        <f t="shared" si="3"/>
        <v>2026</v>
      </c>
      <c r="B7" s="49">
        <v>93431.563600000009</v>
      </c>
      <c r="C7" s="50">
        <v>150000</v>
      </c>
      <c r="D7" s="50">
        <v>242000</v>
      </c>
      <c r="E7" s="50">
        <v>163000</v>
      </c>
      <c r="F7" s="50">
        <v>114000</v>
      </c>
      <c r="G7" s="17">
        <f t="shared" si="0"/>
        <v>669000</v>
      </c>
      <c r="H7" s="17">
        <f t="shared" si="1"/>
        <v>107658.00292465369</v>
      </c>
      <c r="I7" s="17">
        <f t="shared" si="2"/>
        <v>561341.9970753463</v>
      </c>
    </row>
    <row r="8" spans="1:9" ht="15.75" customHeight="1" x14ac:dyDescent="0.25">
      <c r="A8" s="5">
        <f t="shared" si="3"/>
        <v>2027</v>
      </c>
      <c r="B8" s="49">
        <v>94634.954400000002</v>
      </c>
      <c r="C8" s="50">
        <v>154000</v>
      </c>
      <c r="D8" s="50">
        <v>248000</v>
      </c>
      <c r="E8" s="50">
        <v>169000</v>
      </c>
      <c r="F8" s="50">
        <v>116000</v>
      </c>
      <c r="G8" s="17">
        <f t="shared" si="0"/>
        <v>687000</v>
      </c>
      <c r="H8" s="17">
        <f t="shared" si="1"/>
        <v>109044.629084744</v>
      </c>
      <c r="I8" s="17">
        <f t="shared" si="2"/>
        <v>577955.37091525597</v>
      </c>
    </row>
    <row r="9" spans="1:9" ht="15.75" customHeight="1" x14ac:dyDescent="0.25">
      <c r="A9" s="5">
        <f t="shared" si="3"/>
        <v>2028</v>
      </c>
      <c r="B9" s="49">
        <v>95805.524800000014</v>
      </c>
      <c r="C9" s="50">
        <v>158000</v>
      </c>
      <c r="D9" s="50">
        <v>256000</v>
      </c>
      <c r="E9" s="50">
        <v>175000</v>
      </c>
      <c r="F9" s="50">
        <v>120000</v>
      </c>
      <c r="G9" s="17">
        <f t="shared" si="0"/>
        <v>709000</v>
      </c>
      <c r="H9" s="17">
        <f t="shared" si="1"/>
        <v>110393.4374177206</v>
      </c>
      <c r="I9" s="17">
        <f t="shared" si="2"/>
        <v>598606.56258227944</v>
      </c>
    </row>
    <row r="10" spans="1:9" ht="15.75" customHeight="1" x14ac:dyDescent="0.25">
      <c r="A10" s="5">
        <f t="shared" si="3"/>
        <v>2029</v>
      </c>
      <c r="B10" s="49">
        <v>96941.891200000013</v>
      </c>
      <c r="C10" s="50">
        <v>162000</v>
      </c>
      <c r="D10" s="50">
        <v>264000</v>
      </c>
      <c r="E10" s="50">
        <v>181000</v>
      </c>
      <c r="F10" s="50">
        <v>122000</v>
      </c>
      <c r="G10" s="17">
        <f t="shared" si="0"/>
        <v>729000</v>
      </c>
      <c r="H10" s="17">
        <f t="shared" si="1"/>
        <v>111702.83364851083</v>
      </c>
      <c r="I10" s="17">
        <f t="shared" si="2"/>
        <v>617297.16635148914</v>
      </c>
    </row>
    <row r="11" spans="1:9" ht="15.75" customHeight="1" x14ac:dyDescent="0.25">
      <c r="A11" s="5">
        <f t="shared" si="3"/>
        <v>2030</v>
      </c>
      <c r="B11" s="49">
        <v>98042.67</v>
      </c>
      <c r="C11" s="50">
        <v>166000</v>
      </c>
      <c r="D11" s="50">
        <v>272000</v>
      </c>
      <c r="E11" s="50">
        <v>188000</v>
      </c>
      <c r="F11" s="50">
        <v>126000</v>
      </c>
      <c r="G11" s="17">
        <f t="shared" si="0"/>
        <v>752000</v>
      </c>
      <c r="H11" s="17">
        <f t="shared" si="1"/>
        <v>112971.22350204203</v>
      </c>
      <c r="I11" s="17">
        <f t="shared" si="2"/>
        <v>639028.776497958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qs0LsauJJefJ/ATdKQ6pTT9Xc9Q+61XDgLVdXgHp2DFFMMW6bV2ivQV64PojbJAl2T9207xhA9RzFIUlRZ7Sjg==" saltValue="XuWUtYb6azWkueyChBNDe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1.6746532405119925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1.6746532405119925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1.6023963298463171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1.6023963298463171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1.4349081512578208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1.4349081512578208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1.3943753987913374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1.3943753987913374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1.9539396163450287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1.9539396163450287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1.8368233765908624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1.8368233765908624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b+3Skv+Q0lI3sRoz3OhEK1aV0X7z7hrNupeIxDM4r8NABrkAd4I72RAwNxyjU9OJsMWuRTCevuJyGOemvwvSsw==" saltValue="v+VcFJhWH88p5pU7IZVWK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hAfAl6jMVzRreTd/BPVtDJE1+SCPk56wvWXoU7XVQqze49Pae/YtBuMYV9F+mGjYC4PkctdcybIwhkSgrfeGBg==" saltValue="mHywpMdpMQMKs1idv00D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y6wtLUyzm+9MJ+ZOILOYDicssfXbPJEa7DHDz75GXyL70u+4wQUHFTEdHhFiOz0BLxChalwQk+INXzN3HSguuw==" saltValue="QiKKsMoPIWn6ZVX+g80n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0.61256351515414387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0.58703036087616722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0.86705498002441017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0.85430445305935199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0.86705498002441017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0.85430445305935199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0.41134076335232889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0.38584212474597013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0.83442762777648971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0.8192003802774378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0.83442762777648971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0.8192003802774378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0.91093325532347114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0.90191495779481101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0.89992319631866335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0.88992480503908244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0.89992319631866335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0.88992480503908244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q3ppvyskzxSvHnr5NxLH71tIBOFcRCY8O8tst06N7Qj7vASNy6hYxCZQBVUyrLxvDOX9dHKULWRADsVa8uLMmQ==" saltValue="66d8ID282saog2w70+aa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i2pymttTH2D/RNFPYR2WZobzNGISs8Gm6eFvQ3OoPWp+7DV7n3sT+jPxk5Yi7F6hlU8oPKnD/bcw9W/5liPWsw==" saltValue="+J9RPio9j37O1/NNYS1y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0.21828189493757966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0.34608728479803286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0.34608728479803286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0.50326426341186492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0.50326426341186492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0.50326426341186492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0.50326426341186492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0.51382136407834422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0.51382136407834422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0.51382136407834422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0.51382136407834422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0.30282653149605043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0.451540067498088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0.451540067498088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0.61180124223602494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0.61180124223602494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0.61180124223602494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0.61180124223602494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0.62178517397882016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0.62178517397882016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0.62178517397882016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0.62178517397882016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0.11306329452399472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0.19459859754326081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0.19459859754326081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0.31624947975503903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0.31624947975503903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0.31624947975503903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0.31624947975503903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0.32545385224506562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0.32545385224506562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0.32545385224506562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0.32545385224506562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0.20215645031829763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0.32443884729290046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0.32443884729290046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0.47898575894407774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0.47898575894407774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0.47898575894407774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0.47898575894407774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0.48953547728432856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0.48953547728432856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0.48953547728432856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0.48953547728432856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0.77832472030794531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0.86936481006641853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0.86936481006641853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0.92721626473870655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0.92721626473870655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0.92721626473870655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0.92721626473870655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0.93001609629785154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0.93001609629785154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0.93001609629785154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0.93001609629785154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0.55531727184173885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0.70299536594847267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0.70299536594847267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0.81920086783583457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0.81920086783583457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0.81920086783583457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0.81920086783583457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0.82537326464681748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0.82537326464681748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0.82537326464681748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0.82537326464681748</v>
      </c>
    </row>
  </sheetData>
  <sheetProtection algorithmName="SHA-512" hashValue="d5Lk16nhZGGjN3MJJWvVu6tLJSAgKTHHoOPmD9PdLVEIoyeKGrVDFnWPdA8wOL1oRtqR/q3czQlX9zQJ92ovhw==" saltValue="o3uzN8BSw3SQvnkDEFBv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0.7480814859356798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0.74706330547527133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0.74935161733503086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0.75008553091649155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0.74478674777513532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0.74560510874970254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0.74981722586735633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0.74805513727458828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0.64472454537545654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0.64348770764185492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0.64626937895292924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0.64716300448593411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0.64072724051306162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0.64171876133813588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0.6468362282374015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0.64469252085085427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0.85964264544250935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0.85899037043770976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0.8604552258903535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0.86092419876300785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0.85752909354124873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0.85805483720268672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0.86075279827850104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0.85962577566095588</v>
      </c>
    </row>
  </sheetData>
  <sheetProtection algorithmName="SHA-512" hashValue="tCwXg9MU4hqg53ZXZ1b1mO+XtQowOMfxklnViU6wdsvJ4O/YT4uIC68yJuhucyg7WyLMycq5f30samRn/g/OGg==" saltValue="fFFAF0JIE1Z+nOw+fqe3/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sLT7eHmcZfF3ejve1LI4FXe3Q4tIwXQXptPZOzmzLWdqG6ApYSFt6TS8tA72i0zDqMd5WmN9SSg7HtRVH+VjRA==" saltValue="Fe9eer3/v8r7LlBV2fEr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V2eXHrsmmk3iO58MC6BV/OEC05vDdHwhdn+lvAsa3Ap3cISWHJXV9L+5kwbaOYJIrNaRxMgSUFRvuSjas5HJ9g==" saltValue="M9mBP3Hlnhbo9pr/yibO1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4.2190205994141663E-3</v>
      </c>
    </row>
    <row r="4" spans="1:8" ht="15.75" customHeight="1" x14ac:dyDescent="0.25">
      <c r="B4" s="19" t="s">
        <v>97</v>
      </c>
      <c r="C4" s="101">
        <v>0.14695953205628501</v>
      </c>
    </row>
    <row r="5" spans="1:8" ht="15.75" customHeight="1" x14ac:dyDescent="0.25">
      <c r="B5" s="19" t="s">
        <v>95</v>
      </c>
      <c r="C5" s="101">
        <v>6.1942013870327717E-2</v>
      </c>
    </row>
    <row r="6" spans="1:8" ht="15.75" customHeight="1" x14ac:dyDescent="0.25">
      <c r="B6" s="19" t="s">
        <v>91</v>
      </c>
      <c r="C6" s="101">
        <v>0.24871256471151901</v>
      </c>
    </row>
    <row r="7" spans="1:8" ht="15.75" customHeight="1" x14ac:dyDescent="0.25">
      <c r="B7" s="19" t="s">
        <v>96</v>
      </c>
      <c r="C7" s="101">
        <v>0.34225714943392849</v>
      </c>
    </row>
    <row r="8" spans="1:8" ht="15.75" customHeight="1" x14ac:dyDescent="0.25">
      <c r="B8" s="19" t="s">
        <v>98</v>
      </c>
      <c r="C8" s="101">
        <v>4.9314887693846197E-3</v>
      </c>
    </row>
    <row r="9" spans="1:8" ht="15.75" customHeight="1" x14ac:dyDescent="0.25">
      <c r="B9" s="19" t="s">
        <v>92</v>
      </c>
      <c r="C9" s="101">
        <v>0.12452946715978409</v>
      </c>
    </row>
    <row r="10" spans="1:8" ht="15.75" customHeight="1" x14ac:dyDescent="0.25">
      <c r="B10" s="19" t="s">
        <v>94</v>
      </c>
      <c r="C10" s="101">
        <v>6.6448763399357E-2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9.433197238029116E-2</v>
      </c>
      <c r="D14" s="55">
        <v>9.433197238029116E-2</v>
      </c>
      <c r="E14" s="55">
        <v>9.433197238029116E-2</v>
      </c>
      <c r="F14" s="55">
        <v>9.433197238029116E-2</v>
      </c>
    </row>
    <row r="15" spans="1:8" ht="15.75" customHeight="1" x14ac:dyDescent="0.25">
      <c r="B15" s="19" t="s">
        <v>102</v>
      </c>
      <c r="C15" s="101">
        <v>0.17638387581217879</v>
      </c>
      <c r="D15" s="101">
        <v>0.17638387581217879</v>
      </c>
      <c r="E15" s="101">
        <v>0.17638387581217879</v>
      </c>
      <c r="F15" s="101">
        <v>0.17638387581217879</v>
      </c>
    </row>
    <row r="16" spans="1:8" ht="15.75" customHeight="1" x14ac:dyDescent="0.25">
      <c r="B16" s="19" t="s">
        <v>2</v>
      </c>
      <c r="C16" s="101">
        <v>1.4047129901747561E-2</v>
      </c>
      <c r="D16" s="101">
        <v>1.4047129901747561E-2</v>
      </c>
      <c r="E16" s="101">
        <v>1.4047129901747561E-2</v>
      </c>
      <c r="F16" s="101">
        <v>1.4047129901747561E-2</v>
      </c>
    </row>
    <row r="17" spans="1:8" ht="15.75" customHeight="1" x14ac:dyDescent="0.25">
      <c r="B17" s="19" t="s">
        <v>90</v>
      </c>
      <c r="C17" s="101">
        <v>0.1547387636379208</v>
      </c>
      <c r="D17" s="101">
        <v>0.1547387636379208</v>
      </c>
      <c r="E17" s="101">
        <v>0.1547387636379208</v>
      </c>
      <c r="F17" s="101">
        <v>0.1547387636379208</v>
      </c>
    </row>
    <row r="18" spans="1:8" ht="15.75" customHeight="1" x14ac:dyDescent="0.25">
      <c r="B18" s="19" t="s">
        <v>3</v>
      </c>
      <c r="C18" s="101">
        <v>0.1055424114452967</v>
      </c>
      <c r="D18" s="101">
        <v>0.1055424114452967</v>
      </c>
      <c r="E18" s="101">
        <v>0.1055424114452967</v>
      </c>
      <c r="F18" s="101">
        <v>0.1055424114452967</v>
      </c>
    </row>
    <row r="19" spans="1:8" ht="15.75" customHeight="1" x14ac:dyDescent="0.25">
      <c r="B19" s="19" t="s">
        <v>101</v>
      </c>
      <c r="C19" s="101">
        <v>3.1205272842218051E-2</v>
      </c>
      <c r="D19" s="101">
        <v>3.1205272842218051E-2</v>
      </c>
      <c r="E19" s="101">
        <v>3.1205272842218051E-2</v>
      </c>
      <c r="F19" s="101">
        <v>3.1205272842218051E-2</v>
      </c>
    </row>
    <row r="20" spans="1:8" ht="15.75" customHeight="1" x14ac:dyDescent="0.25">
      <c r="B20" s="19" t="s">
        <v>79</v>
      </c>
      <c r="C20" s="101">
        <v>9.7707050845416588E-2</v>
      </c>
      <c r="D20" s="101">
        <v>9.7707050845416588E-2</v>
      </c>
      <c r="E20" s="101">
        <v>9.7707050845416588E-2</v>
      </c>
      <c r="F20" s="101">
        <v>9.7707050845416588E-2</v>
      </c>
    </row>
    <row r="21" spans="1:8" ht="15.75" customHeight="1" x14ac:dyDescent="0.25">
      <c r="B21" s="19" t="s">
        <v>88</v>
      </c>
      <c r="C21" s="101">
        <v>7.6726300179187343E-2</v>
      </c>
      <c r="D21" s="101">
        <v>7.6726300179187343E-2</v>
      </c>
      <c r="E21" s="101">
        <v>7.6726300179187343E-2</v>
      </c>
      <c r="F21" s="101">
        <v>7.6726300179187343E-2</v>
      </c>
    </row>
    <row r="22" spans="1:8" ht="15.75" customHeight="1" x14ac:dyDescent="0.25">
      <c r="B22" s="19" t="s">
        <v>99</v>
      </c>
      <c r="C22" s="101">
        <v>0.2493172229557431</v>
      </c>
      <c r="D22" s="101">
        <v>0.2493172229557431</v>
      </c>
      <c r="E22" s="101">
        <v>0.2493172229557431</v>
      </c>
      <c r="F22" s="101">
        <v>0.2493172229557431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9.5711987999999998E-2</v>
      </c>
    </row>
    <row r="27" spans="1:8" ht="15.75" customHeight="1" x14ac:dyDescent="0.25">
      <c r="B27" s="19" t="s">
        <v>89</v>
      </c>
      <c r="C27" s="101">
        <v>4.2970438999999999E-2</v>
      </c>
    </row>
    <row r="28" spans="1:8" ht="15.75" customHeight="1" x14ac:dyDescent="0.25">
      <c r="B28" s="19" t="s">
        <v>103</v>
      </c>
      <c r="C28" s="101">
        <v>0.19642078600000001</v>
      </c>
    </row>
    <row r="29" spans="1:8" ht="15.75" customHeight="1" x14ac:dyDescent="0.25">
      <c r="B29" s="19" t="s">
        <v>86</v>
      </c>
      <c r="C29" s="101">
        <v>0.206894785</v>
      </c>
    </row>
    <row r="30" spans="1:8" ht="15.75" customHeight="1" x14ac:dyDescent="0.25">
      <c r="B30" s="19" t="s">
        <v>4</v>
      </c>
      <c r="C30" s="101">
        <v>2.7698743000000001E-2</v>
      </c>
    </row>
    <row r="31" spans="1:8" ht="15.75" customHeight="1" x14ac:dyDescent="0.25">
      <c r="B31" s="19" t="s">
        <v>80</v>
      </c>
      <c r="C31" s="101">
        <v>0.20935653800000001</v>
      </c>
    </row>
    <row r="32" spans="1:8" ht="15.75" customHeight="1" x14ac:dyDescent="0.25">
      <c r="B32" s="19" t="s">
        <v>85</v>
      </c>
      <c r="C32" s="101">
        <v>1.2451637999999999E-2</v>
      </c>
    </row>
    <row r="33" spans="2:3" ht="15.75" customHeight="1" x14ac:dyDescent="0.25">
      <c r="B33" s="19" t="s">
        <v>100</v>
      </c>
      <c r="C33" s="101">
        <v>5.1474696E-2</v>
      </c>
    </row>
    <row r="34" spans="2:3" ht="15.75" customHeight="1" x14ac:dyDescent="0.25">
      <c r="B34" s="19" t="s">
        <v>87</v>
      </c>
      <c r="C34" s="101">
        <v>0.15702038800000001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wFiNonZrofzPusM6smSDFGRGnvpF5+kul1816X3q2QgoTg+uIIutvGOW6kVVMHSo5iVTGW+/PXWfA6iSP5163w==" saltValue="ARz/SIiNVT6xq9IF4HIUo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0.58559253527965982</v>
      </c>
      <c r="D2" s="52">
        <f>IFERROR(1-_xlfn.NORM.DIST(_xlfn.NORM.INV(SUM(D4:D5), 0, 1) + 1, 0, 1, TRUE), "")</f>
        <v>0.58559253527965982</v>
      </c>
      <c r="E2" s="52">
        <f>IFERROR(1-_xlfn.NORM.DIST(_xlfn.NORM.INV(SUM(E4:E5), 0, 1) + 1, 0, 1, TRUE), "")</f>
        <v>0.58826464980394688</v>
      </c>
      <c r="F2" s="52">
        <f>IFERROR(1-_xlfn.NORM.DIST(_xlfn.NORM.INV(SUM(F4:F5), 0, 1) + 1, 0, 1, TRUE), "")</f>
        <v>0.43649645298710127</v>
      </c>
      <c r="G2" s="52">
        <f>IFERROR(1-_xlfn.NORM.DIST(_xlfn.NORM.INV(SUM(G4:G5), 0, 1) + 1, 0, 1, TRUE), "")</f>
        <v>0.4637067538212758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0.30245722741636794</v>
      </c>
      <c r="D3" s="52">
        <f>IFERROR(_xlfn.NORM.DIST(_xlfn.NORM.INV(SUM(D4:D5), 0, 1) + 1, 0, 1, TRUE) - SUM(D4:D5), "")</f>
        <v>0.30245722741636794</v>
      </c>
      <c r="E3" s="52">
        <f>IFERROR(_xlfn.NORM.DIST(_xlfn.NORM.INV(SUM(E4:E5), 0, 1) + 1, 0, 1, TRUE) - SUM(E4:E5), "")</f>
        <v>0.30108622640817312</v>
      </c>
      <c r="F3" s="52">
        <f>IFERROR(_xlfn.NORM.DIST(_xlfn.NORM.INV(SUM(F4:F5), 0, 1) + 1, 0, 1, TRUE) - SUM(F4:F5), "")</f>
        <v>0.36308915019044663</v>
      </c>
      <c r="G3" s="52">
        <f>IFERROR(_xlfn.NORM.DIST(_xlfn.NORM.INV(SUM(G4:G5), 0, 1) + 1, 0, 1, TRUE) - SUM(G4:G5), "")</f>
        <v>0.35459191384802102</v>
      </c>
    </row>
    <row r="4" spans="1:15" ht="15.75" customHeight="1" x14ac:dyDescent="0.25">
      <c r="B4" s="5" t="s">
        <v>110</v>
      </c>
      <c r="C4" s="45">
        <v>5.3857188671827302E-2</v>
      </c>
      <c r="D4" s="53">
        <v>5.3857188671827302E-2</v>
      </c>
      <c r="E4" s="53">
        <v>7.6917156577110304E-2</v>
      </c>
      <c r="F4" s="53">
        <v>0.13323393464088401</v>
      </c>
      <c r="G4" s="53">
        <v>0.118883572518825</v>
      </c>
    </row>
    <row r="5" spans="1:15" ht="15.75" customHeight="1" x14ac:dyDescent="0.25">
      <c r="B5" s="5" t="s">
        <v>106</v>
      </c>
      <c r="C5" s="45">
        <v>5.80930486321449E-2</v>
      </c>
      <c r="D5" s="53">
        <v>5.80930486321449E-2</v>
      </c>
      <c r="E5" s="53">
        <v>3.3731967210769702E-2</v>
      </c>
      <c r="F5" s="53">
        <v>6.7180462181568104E-2</v>
      </c>
      <c r="G5" s="53">
        <v>6.2817759811878204E-2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0.71915203226515279</v>
      </c>
      <c r="D8" s="52">
        <f>IFERROR(1-_xlfn.NORM.DIST(_xlfn.NORM.INV(SUM(D10:D11), 0, 1) + 1, 0, 1, TRUE), "")</f>
        <v>0.71915203226515279</v>
      </c>
      <c r="E8" s="52">
        <f>IFERROR(1-_xlfn.NORM.DIST(_xlfn.NORM.INV(SUM(E10:E11), 0, 1) + 1, 0, 1, TRUE), "")</f>
        <v>0.71588774409291778</v>
      </c>
      <c r="F8" s="52">
        <f>IFERROR(1-_xlfn.NORM.DIST(_xlfn.NORM.INV(SUM(F10:F11), 0, 1) + 1, 0, 1, TRUE), "")</f>
        <v>0.83415182124235776</v>
      </c>
      <c r="G8" s="52">
        <f>IFERROR(1-_xlfn.NORM.DIST(_xlfn.NORM.INV(SUM(G10:G11), 0, 1) + 1, 0, 1, TRUE), "")</f>
        <v>0.81183010271139633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0.22383166024676338</v>
      </c>
      <c r="D9" s="52">
        <f>IFERROR(_xlfn.NORM.DIST(_xlfn.NORM.INV(SUM(D10:D11), 0, 1) + 1, 0, 1, TRUE) - SUM(D10:D11), "")</f>
        <v>0.22383166024676338</v>
      </c>
      <c r="E9" s="52">
        <f>IFERROR(_xlfn.NORM.DIST(_xlfn.NORM.INV(SUM(E10:E11), 0, 1) + 1, 0, 1, TRUE) - SUM(E10:E11), "")</f>
        <v>0.22598239768149822</v>
      </c>
      <c r="F9" s="52">
        <f>IFERROR(_xlfn.NORM.DIST(_xlfn.NORM.INV(SUM(F10:F11), 0, 1) + 1, 0, 1, TRUE) - SUM(F10:F11), "")</f>
        <v>0.14146923177531798</v>
      </c>
      <c r="G9" s="52">
        <f>IFERROR(_xlfn.NORM.DIST(_xlfn.NORM.INV(SUM(G10:G11), 0, 1) + 1, 0, 1, TRUE) - SUM(G10:G11), "")</f>
        <v>0.15843204943142641</v>
      </c>
    </row>
    <row r="10" spans="1:15" ht="15.75" customHeight="1" x14ac:dyDescent="0.25">
      <c r="B10" s="5" t="s">
        <v>107</v>
      </c>
      <c r="C10" s="45">
        <v>3.6963697522878598E-2</v>
      </c>
      <c r="D10" s="53">
        <v>3.6963697522878598E-2</v>
      </c>
      <c r="E10" s="53">
        <v>3.2804138958454097E-2</v>
      </c>
      <c r="F10" s="53">
        <v>1.0964342392981099E-2</v>
      </c>
      <c r="G10" s="53">
        <v>2.0189605653286001E-2</v>
      </c>
    </row>
    <row r="11" spans="1:15" ht="15.75" customHeight="1" x14ac:dyDescent="0.25">
      <c r="B11" s="5" t="s">
        <v>119</v>
      </c>
      <c r="C11" s="45">
        <v>2.00526099652052E-2</v>
      </c>
      <c r="D11" s="53">
        <v>2.00526099652052E-2</v>
      </c>
      <c r="E11" s="53">
        <v>2.5325719267129902E-2</v>
      </c>
      <c r="F11" s="53">
        <v>1.34146045893431E-2</v>
      </c>
      <c r="G11" s="53">
        <v>9.5482422038912999E-3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0.90030758050000004</v>
      </c>
      <c r="D14" s="54">
        <v>0.891409188252</v>
      </c>
      <c r="E14" s="54">
        <v>0.891409188252</v>
      </c>
      <c r="F14" s="54">
        <v>0.79417818844199994</v>
      </c>
      <c r="G14" s="54">
        <v>0.79417818844199994</v>
      </c>
      <c r="H14" s="45">
        <v>0.60599999999999998</v>
      </c>
      <c r="I14" s="55">
        <v>0.60599999999999998</v>
      </c>
      <c r="J14" s="55">
        <v>0.60599999999999998</v>
      </c>
      <c r="K14" s="55">
        <v>0.60599999999999998</v>
      </c>
      <c r="L14" s="45">
        <v>0.58899999999999997</v>
      </c>
      <c r="M14" s="55">
        <v>0.58899999999999997</v>
      </c>
      <c r="N14" s="55">
        <v>0.58899999999999997</v>
      </c>
      <c r="O14" s="55">
        <v>0.58899999999999997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0.36525568571643052</v>
      </c>
      <c r="D15" s="52">
        <f t="shared" si="0"/>
        <v>0.36164559908302463</v>
      </c>
      <c r="E15" s="52">
        <f t="shared" si="0"/>
        <v>0.36164559908302463</v>
      </c>
      <c r="F15" s="52">
        <f t="shared" si="0"/>
        <v>0.32219888522910778</v>
      </c>
      <c r="G15" s="52">
        <f t="shared" si="0"/>
        <v>0.32219888522910778</v>
      </c>
      <c r="H15" s="52">
        <f t="shared" si="0"/>
        <v>0.24585480599999998</v>
      </c>
      <c r="I15" s="52">
        <f t="shared" si="0"/>
        <v>0.24585480599999998</v>
      </c>
      <c r="J15" s="52">
        <f t="shared" si="0"/>
        <v>0.24585480599999998</v>
      </c>
      <c r="K15" s="52">
        <f t="shared" si="0"/>
        <v>0.24585480599999998</v>
      </c>
      <c r="L15" s="52">
        <f t="shared" si="0"/>
        <v>0.23895788899999998</v>
      </c>
      <c r="M15" s="52">
        <f t="shared" si="0"/>
        <v>0.23895788899999998</v>
      </c>
      <c r="N15" s="52">
        <f t="shared" si="0"/>
        <v>0.23895788899999998</v>
      </c>
      <c r="O15" s="52">
        <f t="shared" si="0"/>
        <v>0.23895788899999998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Njo1KZ/trm2D3tcuxpgUzQtQyi1a8ulbW0F1umje6WzNd/bf4tfttX1Ohl3nkNS2JvJ3CD8pmzaYGFsFchsjBg==" saltValue="8yew5PFaqtlepdKOhmZq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0.108938433229923</v>
      </c>
      <c r="D2" s="53">
        <v>4.5115040000000002E-2</v>
      </c>
      <c r="E2" s="53"/>
      <c r="F2" s="53"/>
      <c r="G2" s="53"/>
    </row>
    <row r="3" spans="1:7" x14ac:dyDescent="0.25">
      <c r="B3" s="3" t="s">
        <v>127</v>
      </c>
      <c r="C3" s="53">
        <v>0.245027080178261</v>
      </c>
      <c r="D3" s="53">
        <v>0.178646</v>
      </c>
      <c r="E3" s="53"/>
      <c r="F3" s="53"/>
      <c r="G3" s="53"/>
    </row>
    <row r="4" spans="1:7" x14ac:dyDescent="0.25">
      <c r="B4" s="3" t="s">
        <v>126</v>
      </c>
      <c r="C4" s="53">
        <v>0.57919317483902</v>
      </c>
      <c r="D4" s="53">
        <v>0.6424377</v>
      </c>
      <c r="E4" s="53">
        <v>0.67121189832687411</v>
      </c>
      <c r="F4" s="53">
        <v>0.228439301252365</v>
      </c>
      <c r="G4" s="53"/>
    </row>
    <row r="5" spans="1:7" x14ac:dyDescent="0.25">
      <c r="B5" s="3" t="s">
        <v>125</v>
      </c>
      <c r="C5" s="52">
        <v>6.6841311752796201E-2</v>
      </c>
      <c r="D5" s="52">
        <v>0.13380131125450101</v>
      </c>
      <c r="E5" s="52">
        <f>1-SUM(E2:E4)</f>
        <v>0.32878810167312589</v>
      </c>
      <c r="F5" s="52">
        <f>1-SUM(F2:F4)</f>
        <v>0.771560698747635</v>
      </c>
      <c r="G5" s="52">
        <f>1-SUM(G2:G4)</f>
        <v>1</v>
      </c>
    </row>
  </sheetData>
  <sheetProtection algorithmName="SHA-512" hashValue="fVf73Lh/j1c6qPVPsMDv4iGR2P+4jiWJ28BgHg6vpMVx0vvr5zoqYK7PIA8ydwpbyIdnF/an94FEZWgkNjaP3A==" saltValue="hS6OYmIqmjCUK6QkAxpkd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uRxiQjrH9MSAIr5Q/KJWwq+B3s1V5syJv7QIPNVfh0C8EiwFY2hZQmhYd760Cuidj42KRvWfYV7ZZRehrwrZTw==" saltValue="TXwnmL7eM09yNN+hbiUSL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sj13nsMHedT5yr5eArkrb79UH/rDHFPYGRSRNt6KN5WRxOdXCzA++51GeBwTswc/90RSk45wql3G5vLg4XGUYA==" saltValue="uq7m3/NXEHbbcsP4Dvsy6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wgD+EWNFxNBb8J1AWRVMOt2rSKStGOBvtUdxiHEkVbl+LRiT2Rtjmi/JFE1N0/84k9TeTFuC9I8YhIz5IO6xaQ==" saltValue="r6x02PW0eBNGLbMZC1aaa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5iEEZlX1CVi0OhIM/eDh7ewFVTXidtlMlryM8CnfB3+qxY7q+m7z+GrSp8jKR2rv9cnRQP8Bg3M7H49mCEQlZw==" saltValue="GvIghO++RQIW1RQolf1Lp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2024-03-18T00:50:09Z</dcterms:modified>
</cp:coreProperties>
</file>