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57F1DCAD-FA62-47BC-99A8-E7AD521BDD4E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8" i="2"/>
  <c r="A37" i="2"/>
  <c r="A29" i="2"/>
  <c r="A27" i="2"/>
  <c r="A26" i="2"/>
  <c r="A18" i="2"/>
  <c r="A17" i="2"/>
  <c r="A16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1" i="2" s="1"/>
  <c r="C33" i="1"/>
  <c r="C20" i="1"/>
  <c r="A32" i="2" l="1"/>
  <c r="A19" i="2"/>
  <c r="A30" i="2"/>
  <c r="A22" i="2"/>
  <c r="A3" i="2"/>
  <c r="A21" i="2"/>
  <c r="A39" i="2"/>
  <c r="A33" i="2"/>
  <c r="A13" i="2"/>
  <c r="A24" i="2"/>
  <c r="A34" i="2"/>
  <c r="I6" i="2"/>
  <c r="A14" i="2"/>
  <c r="A25" i="2"/>
  <c r="A35" i="2"/>
  <c r="A4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<sst xmlns="http://schemas.openxmlformats.org/spreadsheetml/2006/main" count="2092" uniqueCount="341">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</sst>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1277364.2421875</v>
      </c>
    </row>
    <row r="8" spans="1:3" ht="15" customHeight="1" x14ac:dyDescent="0.25">
      <c r="B8" s="5" t="s">
        <v>44</v>
      </c>
      <c r="C8" s="44">
        <v>0.24199999999999999</v>
      </c>
    </row>
    <row r="9" spans="1:3" ht="15" customHeight="1" x14ac:dyDescent="0.25">
      <c r="B9" s="5" t="s">
        <v>43</v>
      </c>
      <c r="C9" s="45">
        <v>7.2000000000000008E-2</v>
      </c>
    </row>
    <row r="10" spans="1:3" ht="15" customHeight="1" x14ac:dyDescent="0.25">
      <c r="B10" s="5" t="s">
        <v>56</v>
      </c>
      <c r="C10" s="45">
        <v>0.78792312620000005</v>
      </c>
    </row>
    <row r="11" spans="1:3" ht="15" customHeight="1" x14ac:dyDescent="0.25">
      <c r="B11" s="5" t="s">
        <v>49</v>
      </c>
      <c r="C11" s="45">
        <v>0.66599999999999993</v>
      </c>
    </row>
    <row r="12" spans="1:3" ht="15" customHeight="1" x14ac:dyDescent="0.25">
      <c r="B12" s="5" t="s">
        <v>41</v>
      </c>
      <c r="C12" s="45">
        <v>0.78099999999999992</v>
      </c>
    </row>
    <row r="13" spans="1:3" ht="15" customHeight="1" x14ac:dyDescent="0.25">
      <c r="B13" s="5" t="s">
        <v>62</v>
      </c>
      <c r="C13" s="45">
        <v>0.56000000000000005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7.2900000000000006E-2</v>
      </c>
    </row>
    <row r="24" spans="1:3" ht="15" customHeight="1" x14ac:dyDescent="0.25">
      <c r="B24" s="15" t="s">
        <v>46</v>
      </c>
      <c r="C24" s="45">
        <v>0.45440000000000003</v>
      </c>
    </row>
    <row r="25" spans="1:3" ht="15" customHeight="1" x14ac:dyDescent="0.25">
      <c r="B25" s="15" t="s">
        <v>47</v>
      </c>
      <c r="C25" s="45">
        <v>0.37469999999999998</v>
      </c>
    </row>
    <row r="26" spans="1:3" ht="15" customHeight="1" x14ac:dyDescent="0.25">
      <c r="B26" s="15" t="s">
        <v>48</v>
      </c>
      <c r="C26" s="45">
        <v>9.8000000000000004E-2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0.31392216030627801</v>
      </c>
    </row>
    <row r="30" spans="1:3" ht="14.25" customHeight="1" x14ac:dyDescent="0.25">
      <c r="B30" s="25" t="s">
        <v>63</v>
      </c>
      <c r="C30" s="99">
        <v>4.8182352910963601E-2</v>
      </c>
    </row>
    <row r="31" spans="1:3" ht="14.25" customHeight="1" x14ac:dyDescent="0.25">
      <c r="B31" s="25" t="s">
        <v>10</v>
      </c>
      <c r="C31" s="99">
        <v>7.3364831571467296E-2</v>
      </c>
    </row>
    <row r="32" spans="1:3" ht="14.25" customHeight="1" x14ac:dyDescent="0.25">
      <c r="B32" s="25" t="s">
        <v>11</v>
      </c>
      <c r="C32" s="99">
        <v>0.56453065521129098</v>
      </c>
    </row>
    <row r="33" spans="1:5" ht="13" customHeight="1" x14ac:dyDescent="0.25">
      <c r="B33" s="27" t="s">
        <v>60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25.297056471266899</v>
      </c>
    </row>
    <row r="38" spans="1:5" ht="15" customHeight="1" x14ac:dyDescent="0.25">
      <c r="B38" s="11" t="s">
        <v>35</v>
      </c>
      <c r="C38" s="43">
        <v>48.216193499211002</v>
      </c>
      <c r="D38" s="12"/>
      <c r="E38" s="13"/>
    </row>
    <row r="39" spans="1:5" ht="15" customHeight="1" x14ac:dyDescent="0.25">
      <c r="B39" s="11" t="s">
        <v>61</v>
      </c>
      <c r="C39" s="43">
        <v>62.797776864035498</v>
      </c>
      <c r="D39" s="12"/>
      <c r="E39" s="12"/>
    </row>
    <row r="40" spans="1:5" ht="15" customHeight="1" x14ac:dyDescent="0.25">
      <c r="B40" s="11" t="s">
        <v>36</v>
      </c>
      <c r="C40" s="100">
        <v>4.8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19.861695040000001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7.6741000000000014E-3</v>
      </c>
      <c r="D45" s="12"/>
    </row>
    <row r="46" spans="1:5" ht="15.75" customHeight="1" x14ac:dyDescent="0.25">
      <c r="B46" s="11" t="s">
        <v>51</v>
      </c>
      <c r="C46" s="45">
        <v>7.7091300000000001E-2</v>
      </c>
      <c r="D46" s="12"/>
    </row>
    <row r="47" spans="1:5" ht="15.75" customHeight="1" x14ac:dyDescent="0.25">
      <c r="B47" s="11" t="s">
        <v>59</v>
      </c>
      <c r="C47" s="45">
        <v>5.8005699999999993E-2</v>
      </c>
      <c r="D47" s="12"/>
      <c r="E47" s="13"/>
    </row>
    <row r="48" spans="1:5" ht="15" customHeight="1" x14ac:dyDescent="0.25">
      <c r="B48" s="11" t="s">
        <v>58</v>
      </c>
      <c r="C48" s="46">
        <v>0.85722890000000007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0.455787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LDjjJARHveJ4B6B74KIIRFcuReJEl62zNpFWjWV4G/c0kBolhcuXa+x5s6okbemPlJdnYlxvC9rUSi6BlhN20Q==" saltValue="CD0P9JTkimG/CJLf9bCo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0.181298518982318</v>
      </c>
      <c r="C2" s="98">
        <v>0.95</v>
      </c>
      <c r="D2" s="56">
        <v>36.314322339717627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47.396457506944927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73.95954362537492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0.1158453830081817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15.05570683744001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15.05570683744001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15.05570683744001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15.05570683744001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15.05570683744001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15.05570683744001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0.240358434764469</v>
      </c>
      <c r="C16" s="98">
        <v>0.95</v>
      </c>
      <c r="D16" s="56">
        <v>0.25737104316799292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0.81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1.8074989747168151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1.8074989747168151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0.63865940090000006</v>
      </c>
      <c r="C21" s="98">
        <v>0.95</v>
      </c>
      <c r="D21" s="56">
        <v>1.1459341628410029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25.663027124609449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1.7999999999999999E-2</v>
      </c>
      <c r="C23" s="98">
        <v>0.95</v>
      </c>
      <c r="D23" s="56">
        <v>4.9354522743270124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0.21708480966857099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0.18611187778895899</v>
      </c>
      <c r="C27" s="98">
        <v>0.95</v>
      </c>
      <c r="D27" s="56">
        <v>21.733846424218829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0.39322339999999989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64.086600374027668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0.18079999999999999</v>
      </c>
      <c r="C31" s="98">
        <v>0.95</v>
      </c>
      <c r="D31" s="56">
        <v>0.87638737554351476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0.30287550000000002</v>
      </c>
      <c r="C32" s="98">
        <v>0.95</v>
      </c>
      <c r="D32" s="56">
        <v>0.49216312756226022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0.34704454288467501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0.21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6.2197152525186497E-2</v>
      </c>
      <c r="C38" s="98">
        <v>0.95</v>
      </c>
      <c r="D38" s="56">
        <v>4.9717444122782668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0.19176319999999999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uAEH2DbTxZLPf7LQpl75RWcpbbwmrumx7BB7OE0DRWXu3vNL3sL6n5ySp0oY5fLSTNHC/qts68KUlx49ZZi2gQ==" saltValue="Js7cpz+djIb/8tI5651N9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KbPrj17qd/6Mqs0ISrFTmfgY00yd1CH6fgscVnoIkOEjoOSp+iQf/JM5h0VeurExNFRY4WGY7dUiSl1j5QHRpQ==" saltValue="l1++ufKblZ7oCveH28aLk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v6kXW+IU5vt3LZfhxh5/undyx6SrPB4B23ZvX0Vq4hCuOXDNZ75z0JdgWSAdcTiyax733ErFxEPQP82R1iu6uA==" saltValue="CjBV3jEZxv/JcoxpfFJFW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0.14768984168767921</v>
      </c>
      <c r="C3" s="21">
        <f>frac_mam_1_5months * 2.6</f>
        <v>0.14768984168767921</v>
      </c>
      <c r="D3" s="21">
        <f>frac_mam_6_11months * 2.6</f>
        <v>0.18016474395990384</v>
      </c>
      <c r="E3" s="21">
        <f>frac_mam_12_23months * 2.6</f>
        <v>8.5706725716590937E-2</v>
      </c>
      <c r="F3" s="21">
        <f>frac_mam_24_59months * 2.6</f>
        <v>4.1466503217816301E-2</v>
      </c>
    </row>
    <row r="4" spans="1:6" ht="15.75" customHeight="1" x14ac:dyDescent="0.25">
      <c r="A4" s="3" t="s">
        <v>207</v>
      </c>
      <c r="B4" s="21">
        <f>frac_sam_1month * 2.6</f>
        <v>6.1605366691947001E-2</v>
      </c>
      <c r="C4" s="21">
        <f>frac_sam_1_5months * 2.6</f>
        <v>6.1605366691947001E-2</v>
      </c>
      <c r="D4" s="21">
        <f>frac_sam_6_11months * 2.6</f>
        <v>3.0498243123292881E-2</v>
      </c>
      <c r="E4" s="21">
        <f>frac_sam_12_23months * 2.6</f>
        <v>2.740940991789104E-2</v>
      </c>
      <c r="F4" s="21">
        <f>frac_sam_24_59months * 2.6</f>
        <v>1.1645584926009062E-2</v>
      </c>
    </row>
  </sheetData>
  <sheetProtection algorithmName="SHA-512" hashValue="aDzS6vjl41q5LrNW93sy/GU2Wv9mLSAEZd1+yOX43KpR2JJr24bwBSwOX1nhe7mS0htabBQY39cvnCp0Jykn4Q==" saltValue="uONsuL3xtIdMk5+H1p/8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0.24199999999999999</v>
      </c>
      <c r="E2" s="60">
        <f>food_insecure</f>
        <v>0.24199999999999999</v>
      </c>
      <c r="F2" s="60">
        <f>food_insecure</f>
        <v>0.24199999999999999</v>
      </c>
      <c r="G2" s="60">
        <f>food_insecure</f>
        <v>0.24199999999999999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0.24199999999999999</v>
      </c>
      <c r="F5" s="60">
        <f>food_insecure</f>
        <v>0.24199999999999999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0.24199999999999999</v>
      </c>
      <c r="F8" s="60">
        <f>food_insecure</f>
        <v>0.24199999999999999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0.24199999999999999</v>
      </c>
      <c r="F9" s="60">
        <f>food_insecure</f>
        <v>0.24199999999999999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0.78099999999999992</v>
      </c>
      <c r="E10" s="60">
        <f>IF(ISBLANK(comm_deliv), frac_children_health_facility,1)</f>
        <v>0.78099999999999992</v>
      </c>
      <c r="F10" s="60">
        <f>IF(ISBLANK(comm_deliv), frac_children_health_facility,1)</f>
        <v>0.78099999999999992</v>
      </c>
      <c r="G10" s="60">
        <f>IF(ISBLANK(comm_deliv), frac_children_health_facility,1)</f>
        <v>0.78099999999999992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0.24199999999999999</v>
      </c>
      <c r="I15" s="60">
        <f>food_insecure</f>
        <v>0.24199999999999999</v>
      </c>
      <c r="J15" s="60">
        <f>food_insecure</f>
        <v>0.24199999999999999</v>
      </c>
      <c r="K15" s="60">
        <f>food_insecure</f>
        <v>0.24199999999999999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0.66599999999999993</v>
      </c>
      <c r="I18" s="60">
        <f>frac_PW_health_facility</f>
        <v>0.66599999999999993</v>
      </c>
      <c r="J18" s="60">
        <f>frac_PW_health_facility</f>
        <v>0.66599999999999993</v>
      </c>
      <c r="K18" s="60">
        <f>frac_PW_health_facility</f>
        <v>0.66599999999999993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7.2000000000000008E-2</v>
      </c>
      <c r="I19" s="60">
        <f>frac_malaria_risk</f>
        <v>7.2000000000000008E-2</v>
      </c>
      <c r="J19" s="60">
        <f>frac_malaria_risk</f>
        <v>7.2000000000000008E-2</v>
      </c>
      <c r="K19" s="60">
        <f>frac_malaria_risk</f>
        <v>7.2000000000000008E-2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0.56000000000000005</v>
      </c>
      <c r="M24" s="60">
        <f>famplan_unmet_need</f>
        <v>0.56000000000000005</v>
      </c>
      <c r="N24" s="60">
        <f>famplan_unmet_need</f>
        <v>0.56000000000000005</v>
      </c>
      <c r="O24" s="60">
        <f>famplan_unmet_need</f>
        <v>0.56000000000000005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0.11469541488851596</v>
      </c>
      <c r="M25" s="60">
        <f>(1-food_insecure)*(0.49)+food_insecure*(0.7)</f>
        <v>0.54081999999999997</v>
      </c>
      <c r="N25" s="60">
        <f>(1-food_insecure)*(0.49)+food_insecure*(0.7)</f>
        <v>0.54081999999999997</v>
      </c>
      <c r="O25" s="60">
        <f>(1-food_insecure)*(0.49)+food_insecure*(0.7)</f>
        <v>0.54081999999999997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4.9155177809363987E-2</v>
      </c>
      <c r="M26" s="60">
        <f>(1-food_insecure)*(0.21)+food_insecure*(0.3)</f>
        <v>0.23177999999999999</v>
      </c>
      <c r="N26" s="60">
        <f>(1-food_insecure)*(0.21)+food_insecure*(0.3)</f>
        <v>0.23177999999999999</v>
      </c>
      <c r="O26" s="60">
        <f>(1-food_insecure)*(0.21)+food_insecure*(0.3)</f>
        <v>0.23177999999999999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4.8226281102119989E-2</v>
      </c>
      <c r="M27" s="60">
        <f>(1-food_insecure)*(0.3)</f>
        <v>0.22739999999999999</v>
      </c>
      <c r="N27" s="60">
        <f>(1-food_insecure)*(0.3)</f>
        <v>0.22739999999999999</v>
      </c>
      <c r="O27" s="60">
        <f>(1-food_insecure)*(0.3)</f>
        <v>0.22739999999999999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0.78792312619999993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7.2000000000000008E-2</v>
      </c>
      <c r="D34" s="60">
        <f t="shared" si="3"/>
        <v>7.2000000000000008E-2</v>
      </c>
      <c r="E34" s="60">
        <f t="shared" si="3"/>
        <v>7.2000000000000008E-2</v>
      </c>
      <c r="F34" s="60">
        <f t="shared" si="3"/>
        <v>7.2000000000000008E-2</v>
      </c>
      <c r="G34" s="60">
        <f t="shared" si="3"/>
        <v>7.2000000000000008E-2</v>
      </c>
      <c r="H34" s="60">
        <f t="shared" si="3"/>
        <v>7.2000000000000008E-2</v>
      </c>
      <c r="I34" s="60">
        <f t="shared" si="3"/>
        <v>7.2000000000000008E-2</v>
      </c>
      <c r="J34" s="60">
        <f t="shared" si="3"/>
        <v>7.2000000000000008E-2</v>
      </c>
      <c r="K34" s="60">
        <f t="shared" si="3"/>
        <v>7.2000000000000008E-2</v>
      </c>
      <c r="L34" s="60">
        <f t="shared" si="3"/>
        <v>7.2000000000000008E-2</v>
      </c>
      <c r="M34" s="60">
        <f t="shared" si="3"/>
        <v>7.2000000000000008E-2</v>
      </c>
      <c r="N34" s="60">
        <f t="shared" si="3"/>
        <v>7.2000000000000008E-2</v>
      </c>
      <c r="O34" s="60">
        <f t="shared" si="3"/>
        <v>7.2000000000000008E-2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gdstOGBM3mcukSJ0CsETbLGuq16Q/bbHFrEEakJa/wepjhMGFXgUoeSvsWGbCX9zWzRwL8SwdPPeYZcyiuWchw==" saltValue="SqLtl0zxO64jF7oSUI/tw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Fe2FcaO90CmILR0DHNORswFD2KbLdgnZbhx5zJiSHaZKYSanyvpNp1qgbpS7YNFJflCPS+kVxcg4wlGayWtvQw==" saltValue="VYNv4T7mf8mcX/WjrJsDS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Ek/Rvtz4kQfN6CVJuQ6vAtEzv7gHvS3xBkGMbir9KSX2XqiAEVnURxIVk5hSdxC+CUbZzy4XxoXw919FHpMCmw==" saltValue="t1eFWbFoqsrIQJqWSHe2M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SLMotApztDoG9/RA4S5rHRBS/LD1dIutXkzbm2T31blVeriIk/EawZVnWukuexrqlsN5jL5A3SXLx7WVDu7FgQ==" saltValue="GFOMJhURvEc7xPitBgDwx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59lPId9FGHUTFWsVF8tTDLfatuc6yInG4LgINUNvY14ZR3YZ5OPZY3kXX4bQ8+tdcU6sfC0YrKo5+TwUWWYyNQ==" saltValue="oViXXNbexBL6TSekeNqzT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Hbhe37da5OrDbEbuzWUm0w9JZrHq25qeHmmi09vr35A3qwf0pZrnjRczD7wwIVsLhOKysGIbsYJ2df9hSI9kg==" saltValue="TvzOe30jSX/2Rgx/6Rk38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257603.49160000001</v>
      </c>
      <c r="C2" s="49">
        <v>563000</v>
      </c>
      <c r="D2" s="49">
        <v>1046000</v>
      </c>
      <c r="E2" s="49">
        <v>900000</v>
      </c>
      <c r="F2" s="49">
        <v>606000</v>
      </c>
      <c r="G2" s="17">
        <f t="shared" ref="G2:G11" si="0">C2+D2+E2+F2</f>
        <v>3115000</v>
      </c>
      <c r="H2" s="17">
        <f t="shared" ref="H2:H11" si="1">(B2 + stillbirth*B2/(1000-stillbirth))/(1-abortion)</f>
        <v>298663.19780910097</v>
      </c>
      <c r="I2" s="17">
        <f t="shared" ref="I2:I11" si="2">G2-H2</f>
        <v>2816336.8021908989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256373.16020000001</v>
      </c>
      <c r="C3" s="50">
        <v>566000</v>
      </c>
      <c r="D3" s="50">
        <v>1051000</v>
      </c>
      <c r="E3" s="50">
        <v>910000</v>
      </c>
      <c r="F3" s="50">
        <v>633000</v>
      </c>
      <c r="G3" s="17">
        <f t="shared" si="0"/>
        <v>3160000</v>
      </c>
      <c r="H3" s="17">
        <f t="shared" si="1"/>
        <v>297236.76252281416</v>
      </c>
      <c r="I3" s="17">
        <f t="shared" si="2"/>
        <v>2862763.2374771857</v>
      </c>
    </row>
    <row r="4" spans="1:9" ht="15.75" customHeight="1" x14ac:dyDescent="0.25">
      <c r="A4" s="5">
        <f t="shared" si="3"/>
        <v>2023</v>
      </c>
      <c r="B4" s="49">
        <v>255012.70759999999</v>
      </c>
      <c r="C4" s="50">
        <v>570000</v>
      </c>
      <c r="D4" s="50">
        <v>1056000</v>
      </c>
      <c r="E4" s="50">
        <v>917000</v>
      </c>
      <c r="F4" s="50">
        <v>662000</v>
      </c>
      <c r="G4" s="17">
        <f t="shared" si="0"/>
        <v>3205000</v>
      </c>
      <c r="H4" s="17">
        <f t="shared" si="1"/>
        <v>295659.46587415447</v>
      </c>
      <c r="I4" s="17">
        <f t="shared" si="2"/>
        <v>2909340.5341258454</v>
      </c>
    </row>
    <row r="5" spans="1:9" ht="15.75" customHeight="1" x14ac:dyDescent="0.25">
      <c r="A5" s="5">
        <f t="shared" si="3"/>
        <v>2024</v>
      </c>
      <c r="B5" s="49">
        <v>253524.21459999989</v>
      </c>
      <c r="C5" s="50">
        <v>572000</v>
      </c>
      <c r="D5" s="50">
        <v>1060000</v>
      </c>
      <c r="E5" s="50">
        <v>922000</v>
      </c>
      <c r="F5" s="50">
        <v>691000</v>
      </c>
      <c r="G5" s="17">
        <f t="shared" si="0"/>
        <v>3245000</v>
      </c>
      <c r="H5" s="17">
        <f t="shared" si="1"/>
        <v>293933.72032414156</v>
      </c>
      <c r="I5" s="17">
        <f t="shared" si="2"/>
        <v>2951066.2796758586</v>
      </c>
    </row>
    <row r="6" spans="1:9" ht="15.75" customHeight="1" x14ac:dyDescent="0.25">
      <c r="A6" s="5">
        <f t="shared" si="3"/>
        <v>2025</v>
      </c>
      <c r="B6" s="49">
        <v>251909.76199999999</v>
      </c>
      <c r="C6" s="50">
        <v>574000</v>
      </c>
      <c r="D6" s="50">
        <v>1066000</v>
      </c>
      <c r="E6" s="50">
        <v>928000</v>
      </c>
      <c r="F6" s="50">
        <v>718000</v>
      </c>
      <c r="G6" s="17">
        <f t="shared" si="0"/>
        <v>3286000</v>
      </c>
      <c r="H6" s="17">
        <f t="shared" si="1"/>
        <v>292061.93833379529</v>
      </c>
      <c r="I6" s="17">
        <f t="shared" si="2"/>
        <v>2993938.0616662046</v>
      </c>
    </row>
    <row r="7" spans="1:9" ht="15.75" customHeight="1" x14ac:dyDescent="0.25">
      <c r="A7" s="5">
        <f t="shared" si="3"/>
        <v>2026</v>
      </c>
      <c r="B7" s="49">
        <v>250596.114</v>
      </c>
      <c r="C7" s="50">
        <v>575000</v>
      </c>
      <c r="D7" s="50">
        <v>1070000</v>
      </c>
      <c r="E7" s="50">
        <v>936000</v>
      </c>
      <c r="F7" s="50">
        <v>743000</v>
      </c>
      <c r="G7" s="17">
        <f t="shared" si="0"/>
        <v>3324000</v>
      </c>
      <c r="H7" s="17">
        <f t="shared" si="1"/>
        <v>290538.90652223607</v>
      </c>
      <c r="I7" s="17">
        <f t="shared" si="2"/>
        <v>3033461.0934777642</v>
      </c>
    </row>
    <row r="8" spans="1:9" ht="15.75" customHeight="1" x14ac:dyDescent="0.25">
      <c r="A8" s="5">
        <f t="shared" si="3"/>
        <v>2027</v>
      </c>
      <c r="B8" s="49">
        <v>249190.149</v>
      </c>
      <c r="C8" s="50">
        <v>575000</v>
      </c>
      <c r="D8" s="50">
        <v>1075000</v>
      </c>
      <c r="E8" s="50">
        <v>943000</v>
      </c>
      <c r="F8" s="50">
        <v>766000</v>
      </c>
      <c r="G8" s="17">
        <f t="shared" si="0"/>
        <v>3359000</v>
      </c>
      <c r="H8" s="17">
        <f t="shared" si="1"/>
        <v>288908.84320166707</v>
      </c>
      <c r="I8" s="17">
        <f t="shared" si="2"/>
        <v>3070091.1567983329</v>
      </c>
    </row>
    <row r="9" spans="1:9" ht="15.75" customHeight="1" x14ac:dyDescent="0.25">
      <c r="A9" s="5">
        <f t="shared" si="3"/>
        <v>2028</v>
      </c>
      <c r="B9" s="49">
        <v>247632.53599999999</v>
      </c>
      <c r="C9" s="50">
        <v>574000</v>
      </c>
      <c r="D9" s="50">
        <v>1079000</v>
      </c>
      <c r="E9" s="50">
        <v>950000</v>
      </c>
      <c r="F9" s="50">
        <v>788000</v>
      </c>
      <c r="G9" s="17">
        <f t="shared" si="0"/>
        <v>3391000</v>
      </c>
      <c r="H9" s="17">
        <f t="shared" si="1"/>
        <v>287102.96053819999</v>
      </c>
      <c r="I9" s="17">
        <f t="shared" si="2"/>
        <v>3103897.0394617999</v>
      </c>
    </row>
    <row r="10" spans="1:9" ht="15.75" customHeight="1" x14ac:dyDescent="0.25">
      <c r="A10" s="5">
        <f t="shared" si="3"/>
        <v>2029</v>
      </c>
      <c r="B10" s="49">
        <v>245966.54900000009</v>
      </c>
      <c r="C10" s="50">
        <v>573000</v>
      </c>
      <c r="D10" s="50">
        <v>1083000</v>
      </c>
      <c r="E10" s="50">
        <v>957000</v>
      </c>
      <c r="F10" s="50">
        <v>807000</v>
      </c>
      <c r="G10" s="17">
        <f t="shared" si="0"/>
        <v>3420000</v>
      </c>
      <c r="H10" s="17">
        <f t="shared" si="1"/>
        <v>285171.43002268596</v>
      </c>
      <c r="I10" s="17">
        <f t="shared" si="2"/>
        <v>3134828.5699773142</v>
      </c>
    </row>
    <row r="11" spans="1:9" ht="15.75" customHeight="1" x14ac:dyDescent="0.25">
      <c r="A11" s="5">
        <f t="shared" si="3"/>
        <v>2030</v>
      </c>
      <c r="B11" s="49">
        <v>244194.04800000001</v>
      </c>
      <c r="C11" s="50">
        <v>572000</v>
      </c>
      <c r="D11" s="50">
        <v>1087000</v>
      </c>
      <c r="E11" s="50">
        <v>963000</v>
      </c>
      <c r="F11" s="50">
        <v>822000</v>
      </c>
      <c r="G11" s="17">
        <f t="shared" si="0"/>
        <v>3444000</v>
      </c>
      <c r="H11" s="17">
        <f t="shared" si="1"/>
        <v>283116.40812258737</v>
      </c>
      <c r="I11" s="17">
        <f t="shared" si="2"/>
        <v>3160883.5918774125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ysIDYAtVrFhPm5oMze3hFolNf5UDPQ2Uk5xM4HRnLuSbqNfWKvJWzGL/jQra/4cokPq2/OJtOlv5St8w0qZTA==" saltValue="Y3ln7yaMbeHftITpHZrGq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2.0615827569539258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2.0615827569539258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4.1680705607591833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4.1680705607591833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1.6324131587983548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1.6324131587983548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2.6598033975809101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2.6598033975809101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UbGc/VWhLH4J+Q8MVUm62/J6SX6QkT+xTJ+cH3foZ7FntqfkffgGs5wwBaxw7DbTCDlPjC6IHGFtxX8BCxtbaQ==" saltValue="jZmhoy50EijMdF6auseTU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XY3lU58iDiMJ3GL/ysDRzPkJQ2GTu+OWAubLr4vd9Et3iTeooUSTbS9wI32ImmJXPblmxfkxWxpQnJVg/7VwGg==" saltValue="TrsKpu6oIM65U2MVpVST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LrKadeHwZHjHg7++1nbdz+eeY3oJzexDW+Z5eVQD4pt6UxEW9SBSRW6Sc+JI9IqX2NbuiaNn94OxVrZk6tRkqA==" saltValue="RkNdx/b3V2CcB8j1JwIX9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0.60968157961642844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0.58433534168300005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0.86565088815218272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0.85291662889797215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0.86565088815218272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0.85291662889797215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0.4084075852421869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0.38321365738886881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0.83274541551404913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0.81754958506998454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0.83274541551404913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0.81754958506998454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0.90994444923385676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0.90092805477350846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0.89882573405214661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0.8888321305762561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0.89882573405214661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0.8888321305762561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Ig3oU3SR/B3Yw/mzCnNq40BF12sUs+Y02zffIdY/e0vZbz3BBP7olW0in35r3kYw7waRt8Bha45VD9BN16jdKg==" saltValue="zu8VX9Qjlzw+uddU2n3W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ndgTu9CSUuZnRmc5MvGMIvXtwqpTEOiGnnrBZxsit5npRewiZCDpcCyDJk4XPweaY19K2kL7sCzcHWUsjBxOKg==" saltValue="aEaX0CGSQa0MiQ3wATPE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0.3258942801119607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0.45242404205784176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0.45242404205784176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0.56052235057759914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0.56052235057759914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0.56052235057759914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0.56052235057759914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0.58133971291866016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0.58133971291866016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0.58133971291866016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0.58133971291866016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0.42923300224761546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0.5624106713958732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0.5624106713958732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0.66487935656836461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0.66487935656836461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0.66487935656836461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0.66487935656836461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0.68354430379746856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0.68354430379746856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0.68354430379746856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0.68354430379746856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0.18080058195294949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0.27388496691179276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0.27388496691179276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0.36799296548692023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0.36799296548692023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0.36799296548692023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0.36799296548692023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0.38797232570516244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0.38797232570516244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0.38797232570516244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0.38797232570516244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0.30491996457826032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0.42848253834404315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0.42848253834404315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0.53646477132262049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0.53646477132262049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0.53646477132262049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0.53646477132262049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0.5575221238938054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0.5575221238938054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0.5575221238938054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0.5575221238938054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0.85873504191590877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0.91219663735582945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0.91219663735582945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0.94130536860228509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0.94130536860228509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0.94130536860228509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0.94130536860228509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0.94582881906825556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0.94582881906825556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0.94582881906825556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0.94582881906825556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0.68375263686713628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0.7870114057222608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0.7870114057222608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0.85083532219570435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0.85083532219570435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0.85083532219570435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0.85083532219570435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0.86130374479889038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0.86130374479889038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0.86130374479889038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0.86130374479889038</v>
      </c>
    </row>
  </sheetData>
  <sheetProtection algorithmName="SHA-512" hashValue="064cgd+LPAWyWzL5XRD2tyP+w6rTGrLfBUo4pjW1jnHY/6lwqzrCJuN7PuurYGU/jhkAnOFiEJ9wdJ7tlAgKTQ==" saltValue="nikOj4GvLFZ3vQJrFNI6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0.74737917920794816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0.74967190074270063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0.74989729101441271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0.7510412753119069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0.74080978549833831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0.73824187825823284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0.74557372973964742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0.74886826053129707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0.64387126845748899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0.64665927287683223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0.64693373174958657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0.64832781511107918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0.63592140093460536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0.63282936999384221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0.64168072634717011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0.64568122865330158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0.85919281218900601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0.86065993796794826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0.86080395174215862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0.86153431235916456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0.85496687002469463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0.85330600601217799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0.85803468763660506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0.86014613704971776</v>
      </c>
    </row>
  </sheetData>
  <sheetProtection algorithmName="SHA-512" hashValue="w4CqRkqH55pzRVHPk5u403+2POPc81VC0gaEy5H+Yowl0H1lMCPsvtgBEmhdWzGNh/ppBUwYRqorMm2GQFK5EQ==" saltValue="Ct9y1TFXZANjXTnVtynPd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DoQf8WkHeszeYn+RYz3k7bn3FqLfHHhYDOgCHte4jRFiAret4N49a2z5lTRwT2Os26exGHs8MId1E2yzexx1nw==" saltValue="V6ImxbhMLoYMXTni7mjA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42Hu0Okz4DW8aXdFtCpmP/6PrkDfwqnxuJQCY2TQXdJ3mrUOawVMHH1P/XxxPikDonFd/mcp4+zmDpZMduJ1Lg==" saltValue="55JmLwI3yh9KJirE+sB/K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8.5120318596478336E-3</v>
      </c>
    </row>
    <row r="4" spans="1:8" ht="15.75" customHeight="1" x14ac:dyDescent="0.25">
      <c r="B4" s="19" t="s">
        <v>97</v>
      </c>
      <c r="C4" s="101">
        <v>0.15434544084972979</v>
      </c>
    </row>
    <row r="5" spans="1:8" ht="15.75" customHeight="1" x14ac:dyDescent="0.25">
      <c r="B5" s="19" t="s">
        <v>95</v>
      </c>
      <c r="C5" s="101">
        <v>6.5880859081131352E-2</v>
      </c>
    </row>
    <row r="6" spans="1:8" ht="15.75" customHeight="1" x14ac:dyDescent="0.25">
      <c r="B6" s="19" t="s">
        <v>91</v>
      </c>
      <c r="C6" s="101">
        <v>0.25162766891353933</v>
      </c>
    </row>
    <row r="7" spans="1:8" ht="15.75" customHeight="1" x14ac:dyDescent="0.25">
      <c r="B7" s="19" t="s">
        <v>96</v>
      </c>
      <c r="C7" s="101">
        <v>0.32663324937586891</v>
      </c>
    </row>
    <row r="8" spans="1:8" ht="15.75" customHeight="1" x14ac:dyDescent="0.25">
      <c r="B8" s="19" t="s">
        <v>98</v>
      </c>
      <c r="C8" s="101">
        <v>6.2637386277298174E-3</v>
      </c>
    </row>
    <row r="9" spans="1:8" ht="15.75" customHeight="1" x14ac:dyDescent="0.25">
      <c r="B9" s="19" t="s">
        <v>92</v>
      </c>
      <c r="C9" s="101">
        <v>8.1332458488798665E-2</v>
      </c>
    </row>
    <row r="10" spans="1:8" ht="15.75" customHeight="1" x14ac:dyDescent="0.25">
      <c r="B10" s="19" t="s">
        <v>94</v>
      </c>
      <c r="C10" s="101">
        <v>0.1054045528035544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0.14501581137126371</v>
      </c>
      <c r="D14" s="55">
        <v>0.14501581137126371</v>
      </c>
      <c r="E14" s="55">
        <v>0.14501581137126371</v>
      </c>
      <c r="F14" s="55">
        <v>0.14501581137126371</v>
      </c>
    </row>
    <row r="15" spans="1:8" ht="15.75" customHeight="1" x14ac:dyDescent="0.25">
      <c r="B15" s="19" t="s">
        <v>102</v>
      </c>
      <c r="C15" s="101">
        <v>0.30280747041825551</v>
      </c>
      <c r="D15" s="101">
        <v>0.30280747041825551</v>
      </c>
      <c r="E15" s="101">
        <v>0.30280747041825551</v>
      </c>
      <c r="F15" s="101">
        <v>0.30280747041825551</v>
      </c>
    </row>
    <row r="16" spans="1:8" ht="15.75" customHeight="1" x14ac:dyDescent="0.25">
      <c r="B16" s="19" t="s">
        <v>2</v>
      </c>
      <c r="C16" s="101">
        <v>5.0641268808774453E-2</v>
      </c>
      <c r="D16" s="101">
        <v>5.0641268808774453E-2</v>
      </c>
      <c r="E16" s="101">
        <v>5.0641268808774453E-2</v>
      </c>
      <c r="F16" s="101">
        <v>5.0641268808774453E-2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1.5973106169268111E-2</v>
      </c>
      <c r="D19" s="101">
        <v>1.5973106169268111E-2</v>
      </c>
      <c r="E19" s="101">
        <v>1.5973106169268111E-2</v>
      </c>
      <c r="F19" s="101">
        <v>1.5973106169268111E-2</v>
      </c>
    </row>
    <row r="20" spans="1:8" ht="15.75" customHeight="1" x14ac:dyDescent="0.25">
      <c r="B20" s="19" t="s">
        <v>79</v>
      </c>
      <c r="C20" s="101">
        <v>3.9974004073906652E-2</v>
      </c>
      <c r="D20" s="101">
        <v>3.9974004073906652E-2</v>
      </c>
      <c r="E20" s="101">
        <v>3.9974004073906652E-2</v>
      </c>
      <c r="F20" s="101">
        <v>3.9974004073906652E-2</v>
      </c>
    </row>
    <row r="21" spans="1:8" ht="15.75" customHeight="1" x14ac:dyDescent="0.25">
      <c r="B21" s="19" t="s">
        <v>88</v>
      </c>
      <c r="C21" s="101">
        <v>0.11215952301341089</v>
      </c>
      <c r="D21" s="101">
        <v>0.11215952301341089</v>
      </c>
      <c r="E21" s="101">
        <v>0.11215952301341089</v>
      </c>
      <c r="F21" s="101">
        <v>0.11215952301341089</v>
      </c>
    </row>
    <row r="22" spans="1:8" ht="15.75" customHeight="1" x14ac:dyDescent="0.25">
      <c r="B22" s="19" t="s">
        <v>99</v>
      </c>
      <c r="C22" s="101">
        <v>0.3334288161451206</v>
      </c>
      <c r="D22" s="101">
        <v>0.3334288161451206</v>
      </c>
      <c r="E22" s="101">
        <v>0.3334288161451206</v>
      </c>
      <c r="F22" s="101">
        <v>0.3334288161451206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0.103712281</v>
      </c>
    </row>
    <row r="27" spans="1:8" ht="15.75" customHeight="1" x14ac:dyDescent="0.25">
      <c r="B27" s="19" t="s">
        <v>89</v>
      </c>
      <c r="C27" s="101">
        <v>0.109547722</v>
      </c>
    </row>
    <row r="28" spans="1:8" ht="15.75" customHeight="1" x14ac:dyDescent="0.25">
      <c r="B28" s="19" t="s">
        <v>103</v>
      </c>
      <c r="C28" s="101">
        <v>6.2347139000000003E-2</v>
      </c>
    </row>
    <row r="29" spans="1:8" ht="15.75" customHeight="1" x14ac:dyDescent="0.25">
      <c r="B29" s="19" t="s">
        <v>86</v>
      </c>
      <c r="C29" s="101">
        <v>0.20200695599999999</v>
      </c>
    </row>
    <row r="30" spans="1:8" ht="15.75" customHeight="1" x14ac:dyDescent="0.25">
      <c r="B30" s="19" t="s">
        <v>4</v>
      </c>
      <c r="C30" s="101">
        <v>0.123504</v>
      </c>
    </row>
    <row r="31" spans="1:8" ht="15.75" customHeight="1" x14ac:dyDescent="0.25">
      <c r="B31" s="19" t="s">
        <v>80</v>
      </c>
      <c r="C31" s="101">
        <v>0.126081523</v>
      </c>
    </row>
    <row r="32" spans="1:8" ht="15.75" customHeight="1" x14ac:dyDescent="0.25">
      <c r="B32" s="19" t="s">
        <v>85</v>
      </c>
      <c r="C32" s="101">
        <v>1.7896931000000001E-2</v>
      </c>
    </row>
    <row r="33" spans="2:3" ht="15.75" customHeight="1" x14ac:dyDescent="0.25">
      <c r="B33" s="19" t="s">
        <v>100</v>
      </c>
      <c r="C33" s="101">
        <v>0.13369104100000001</v>
      </c>
    </row>
    <row r="34" spans="2:3" ht="15.75" customHeight="1" x14ac:dyDescent="0.25">
      <c r="B34" s="19" t="s">
        <v>87</v>
      </c>
      <c r="C34" s="101">
        <v>0.12121240799999999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Db/heVVu8yn2YQSo55nnG0l/71GD6y15gxBfxBFWNRTwYFPliZFYMLIG+RLHx8oAoo0f2qRGCWwTw1492Vpe7Q==" saltValue="SISQPqusmlj+edsb82vm6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0.52712103081889883</v>
      </c>
      <c r="D2" s="52">
        <f>IFERROR(1-_xlfn.NORM.DIST(_xlfn.NORM.INV(SUM(D4:D5), 0, 1) + 1, 0, 1, TRUE), "")</f>
        <v>0.52712103081889883</v>
      </c>
      <c r="E2" s="52">
        <f>IFERROR(1-_xlfn.NORM.DIST(_xlfn.NORM.INV(SUM(E4:E5), 0, 1) + 1, 0, 1, TRUE), "")</f>
        <v>0.56677554589831292</v>
      </c>
      <c r="F2" s="52">
        <f>IFERROR(1-_xlfn.NORM.DIST(_xlfn.NORM.INV(SUM(F4:F5), 0, 1) + 1, 0, 1, TRUE), "")</f>
        <v>0.42427901400332479</v>
      </c>
      <c r="G2" s="52">
        <f>IFERROR(1-_xlfn.NORM.DIST(_xlfn.NORM.INV(SUM(G4:G5), 0, 1) + 1, 0, 1, TRUE), "")</f>
        <v>0.38273188845605288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0.33012656019977799</v>
      </c>
      <c r="D3" s="52">
        <f>IFERROR(_xlfn.NORM.DIST(_xlfn.NORM.INV(SUM(D4:D5), 0, 1) + 1, 0, 1, TRUE) - SUM(D4:D5), "")</f>
        <v>0.33012656019977799</v>
      </c>
      <c r="E3" s="52">
        <f>IFERROR(_xlfn.NORM.DIST(_xlfn.NORM.INV(SUM(E4:E5), 0, 1) + 1, 0, 1, TRUE) - SUM(E4:E5), "")</f>
        <v>0.3118555169073397</v>
      </c>
      <c r="F3" s="52">
        <f>IFERROR(_xlfn.NORM.DIST(_xlfn.NORM.INV(SUM(F4:F5), 0, 1) + 1, 0, 1, TRUE) - SUM(F4:F5), "")</f>
        <v>0.36647531913514081</v>
      </c>
      <c r="G3" s="52">
        <f>IFERROR(_xlfn.NORM.DIST(_xlfn.NORM.INV(SUM(G4:G5), 0, 1) + 1, 0, 1, TRUE) - SUM(G4:G5), "")</f>
        <v>0.37583071364670334</v>
      </c>
    </row>
    <row r="4" spans="1:15" ht="15.75" customHeight="1" x14ac:dyDescent="0.25">
      <c r="B4" s="5" t="s">
        <v>110</v>
      </c>
      <c r="C4" s="45">
        <v>6.9952823221683502E-2</v>
      </c>
      <c r="D4" s="53">
        <v>6.9952823221683502E-2</v>
      </c>
      <c r="E4" s="53">
        <v>9.6542805433273302E-2</v>
      </c>
      <c r="F4" s="53">
        <v>0.13092507421970401</v>
      </c>
      <c r="G4" s="53">
        <v>0.16235433518886599</v>
      </c>
    </row>
    <row r="5" spans="1:15" ht="15.75" customHeight="1" x14ac:dyDescent="0.25">
      <c r="B5" s="5" t="s">
        <v>106</v>
      </c>
      <c r="C5" s="45">
        <v>7.2799585759639698E-2</v>
      </c>
      <c r="D5" s="53">
        <v>7.2799585759639698E-2</v>
      </c>
      <c r="E5" s="53">
        <v>2.4826131761074101E-2</v>
      </c>
      <c r="F5" s="53">
        <v>7.8320592641830403E-2</v>
      </c>
      <c r="G5" s="53">
        <v>7.9083062708377797E-2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0.65605810395872832</v>
      </c>
      <c r="D8" s="52">
        <f>IFERROR(1-_xlfn.NORM.DIST(_xlfn.NORM.INV(SUM(D10:D11), 0, 1) + 1, 0, 1, TRUE), "")</f>
        <v>0.65605810395872832</v>
      </c>
      <c r="E8" s="52">
        <f>IFERROR(1-_xlfn.NORM.DIST(_xlfn.NORM.INV(SUM(E10:E11), 0, 1) + 1, 0, 1, TRUE), "")</f>
        <v>0.65476422123647582</v>
      </c>
      <c r="F8" s="52">
        <f>IFERROR(1-_xlfn.NORM.DIST(_xlfn.NORM.INV(SUM(F10:F11), 0, 1) + 1, 0, 1, TRUE), "")</f>
        <v>0.76157321235279052</v>
      </c>
      <c r="G8" s="52">
        <f>IFERROR(1-_xlfn.NORM.DIST(_xlfn.NORM.INV(SUM(G10:G11), 0, 1) + 1, 0, 1, TRUE), "")</f>
        <v>0.85198712218103767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0.26344373897218476</v>
      </c>
      <c r="D9" s="52">
        <f>IFERROR(_xlfn.NORM.DIST(_xlfn.NORM.INV(SUM(D10:D11), 0, 1) + 1, 0, 1, TRUE) - SUM(D10:D11), "")</f>
        <v>0.26344373897218476</v>
      </c>
      <c r="E9" s="52">
        <f>IFERROR(_xlfn.NORM.DIST(_xlfn.NORM.INV(SUM(E10:E11), 0, 1) + 1, 0, 1, TRUE) - SUM(E10:E11), "")</f>
        <v>0.2642115529622947</v>
      </c>
      <c r="F9" s="52">
        <f>IFERROR(_xlfn.NORM.DIST(_xlfn.NORM.INV(SUM(F10:F11), 0, 1) + 1, 0, 1, TRUE) - SUM(F10:F11), "")</f>
        <v>0.19492058163394724</v>
      </c>
      <c r="G9" s="52">
        <f>IFERROR(_xlfn.NORM.DIST(_xlfn.NORM.INV(SUM(G10:G11), 0, 1) + 1, 0, 1, TRUE) - SUM(G10:G11), "")</f>
        <v>0.12758515160979872</v>
      </c>
    </row>
    <row r="10" spans="1:15" ht="15.75" customHeight="1" x14ac:dyDescent="0.25">
      <c r="B10" s="5" t="s">
        <v>107</v>
      </c>
      <c r="C10" s="45">
        <v>5.6803785264492E-2</v>
      </c>
      <c r="D10" s="53">
        <v>5.6803785264492E-2</v>
      </c>
      <c r="E10" s="53">
        <v>6.9294132292270702E-2</v>
      </c>
      <c r="F10" s="53">
        <v>3.2964125275611898E-2</v>
      </c>
      <c r="G10" s="53">
        <v>1.59486550837755E-2</v>
      </c>
    </row>
    <row r="11" spans="1:15" ht="15.75" customHeight="1" x14ac:dyDescent="0.25">
      <c r="B11" s="5" t="s">
        <v>119</v>
      </c>
      <c r="C11" s="45">
        <v>2.3694371804595001E-2</v>
      </c>
      <c r="D11" s="53">
        <v>2.3694371804595001E-2</v>
      </c>
      <c r="E11" s="53">
        <v>1.1730093508958799E-2</v>
      </c>
      <c r="F11" s="53">
        <v>1.05420807376504E-2</v>
      </c>
      <c r="G11" s="53">
        <v>4.4790711253881003E-3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0.83306406925000009</v>
      </c>
      <c r="D14" s="54">
        <v>0.81199289555200016</v>
      </c>
      <c r="E14" s="54">
        <v>0.81199289555200016</v>
      </c>
      <c r="F14" s="54">
        <v>0.67868807884899995</v>
      </c>
      <c r="G14" s="54">
        <v>0.67868807884899995</v>
      </c>
      <c r="H14" s="45">
        <v>0.504</v>
      </c>
      <c r="I14" s="55">
        <v>0.504</v>
      </c>
      <c r="J14" s="55">
        <v>0.504</v>
      </c>
      <c r="K14" s="55">
        <v>0.504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0.37969977293124979</v>
      </c>
      <c r="D15" s="52">
        <f t="shared" si="0"/>
        <v>0.37009580588495949</v>
      </c>
      <c r="E15" s="52">
        <f t="shared" si="0"/>
        <v>0.37009580588495949</v>
      </c>
      <c r="F15" s="52">
        <f t="shared" si="0"/>
        <v>0.30933720339434911</v>
      </c>
      <c r="G15" s="52">
        <f t="shared" si="0"/>
        <v>0.30933720339434911</v>
      </c>
      <c r="H15" s="52">
        <f t="shared" si="0"/>
        <v>0.229716648</v>
      </c>
      <c r="I15" s="52">
        <f t="shared" si="0"/>
        <v>0.229716648</v>
      </c>
      <c r="J15" s="52">
        <f t="shared" si="0"/>
        <v>0.229716648</v>
      </c>
      <c r="K15" s="52">
        <f t="shared" si="0"/>
        <v>0.229716648</v>
      </c>
      <c r="L15" s="52">
        <f t="shared" si="0"/>
        <v>0.20966202</v>
      </c>
      <c r="M15" s="52">
        <f t="shared" si="0"/>
        <v>0.20966202</v>
      </c>
      <c r="N15" s="52">
        <f t="shared" si="0"/>
        <v>0.20966202</v>
      </c>
      <c r="O15" s="52">
        <f t="shared" si="0"/>
        <v>0.20966202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oBPzILucSkb5fsv7N81M2lKsx4l2VES+Q9E1rWxxua5xGw6Sxc941Vym7l8H0t+P8okUpnNd7vob40JFTVFclg==" saltValue="26tZdyFQVmRGXFxFj8+z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0.6446785926818851</v>
      </c>
      <c r="D2" s="53">
        <v>0.30287550000000002</v>
      </c>
      <c r="E2" s="53"/>
      <c r="F2" s="53"/>
      <c r="G2" s="53"/>
    </row>
    <row r="3" spans="1:7" x14ac:dyDescent="0.25">
      <c r="B3" s="3" t="s">
        <v>127</v>
      </c>
      <c r="C3" s="53">
        <v>0.13002647459507</v>
      </c>
      <c r="D3" s="53">
        <v>0.11225300000000001</v>
      </c>
      <c r="E3" s="53"/>
      <c r="F3" s="53"/>
      <c r="G3" s="53"/>
    </row>
    <row r="4" spans="1:7" x14ac:dyDescent="0.25">
      <c r="B4" s="3" t="s">
        <v>126</v>
      </c>
      <c r="C4" s="53">
        <v>0.199752196669579</v>
      </c>
      <c r="D4" s="53">
        <v>0.53624519999999998</v>
      </c>
      <c r="E4" s="53">
        <v>0.91649711132049605</v>
      </c>
      <c r="F4" s="53">
        <v>0.52460414171218905</v>
      </c>
      <c r="G4" s="53"/>
    </row>
    <row r="5" spans="1:7" x14ac:dyDescent="0.25">
      <c r="B5" s="3" t="s">
        <v>125</v>
      </c>
      <c r="C5" s="52">
        <v>2.55427621304989E-2</v>
      </c>
      <c r="D5" s="52">
        <v>4.8626355826854699E-2</v>
      </c>
      <c r="E5" s="52">
        <f>1-SUM(E2:E4)</f>
        <v>8.350288867950395E-2</v>
      </c>
      <c r="F5" s="52">
        <f>1-SUM(F2:F4)</f>
        <v>0.47539585828781095</v>
      </c>
      <c r="G5" s="52">
        <f>1-SUM(G2:G4)</f>
        <v>1</v>
      </c>
    </row>
  </sheetData>
  <sheetProtection algorithmName="SHA-512" hashValue="lPVitr737gPR1c018ne9ljwk6uruMdEXOY7DQa2ul0xBAAmBc0LbSvfNji+xiAxMQvO84YuSOyDZ4azzqFbvLQ==" saltValue="tjvafhjZ+fwz0fdwWszSJ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0BF3tbuNKHUETv0OlSNIUYHBH4Fa5GzdY4jLCBXUu90YKv9ewPi2F7XXqnuzwexxpY2OVPfFqA3DY1KYlDErA==" saltValue="avD6hyT2CtM/1gaGzXRZZ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OFBi6mQ/7P7hj0EftXPYX/hOdYqFC04ohPBZVIqgI21JtKGvykjEuRuTD9kL1wj+A8BZ1FZM83uoKy64D1P6Eg==" saltValue="FQVaXGqeWaznjo4PAmST2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VoLm8Uf40hK77FH+5mTAP0XSc3p8U5Gur1utKN4PieEo/UOFT1GyhVyg2rTasjP/V5FrFAL7rHa2wsGbI1Z3jQ==" saltValue="VKnXJUJ59HFxzbPVhxBq0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7uvQjEtKz3S03r502eMog8/wNjCVMU3b9q+EaaKTuxuq64TZT5Nm+Ac5q0osZFB7O120iYUiREj7fTxbAAp6dg==" saltValue="vuy+xKn7RfAN+VEvJxcgO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2024-03-18T00:52:19Z</dcterms:modified>
</cp:coreProperties>
</file>