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26C4A477-F647-456D-8A03-5ED3F6DDCAB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I38" i="2"/>
  <c r="H38" i="2"/>
  <c r="G38" i="2"/>
  <c r="A38" i="2"/>
  <c r="A37" i="2"/>
  <c r="A29" i="2"/>
  <c r="A22" i="2"/>
  <c r="A21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H2" i="2"/>
  <c r="G2" i="2"/>
  <c r="A2" i="2"/>
  <c r="A39" i="2" s="1"/>
  <c r="C33" i="1"/>
  <c r="C20" i="1"/>
  <c r="A25" i="2" l="1"/>
  <c r="I2" i="2"/>
  <c r="A27" i="2"/>
  <c r="A30" i="2"/>
  <c r="A17" i="2"/>
  <c r="A33" i="2"/>
  <c r="A14" i="2"/>
  <c r="I10" i="2"/>
  <c r="A19" i="2"/>
  <c r="A35" i="2"/>
  <c r="A40" i="2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<sst xmlns="http://schemas.openxmlformats.org/spreadsheetml/2006/main" count="2092" uniqueCount="341">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</sst>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1198940.875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0.65108238220214798</v>
      </c>
    </row>
    <row r="11" spans="1:3" ht="15" customHeight="1" x14ac:dyDescent="0.25">
      <c r="B11" s="5" t="s">
        <v>49</v>
      </c>
      <c r="C11" s="45">
        <v>0.94499999999999995</v>
      </c>
    </row>
    <row r="12" spans="1:3" ht="15" customHeight="1" x14ac:dyDescent="0.25">
      <c r="B12" s="5" t="s">
        <v>41</v>
      </c>
      <c r="C12" s="45">
        <v>0.77200000000000002</v>
      </c>
    </row>
    <row r="13" spans="1:3" ht="15" customHeight="1" x14ac:dyDescent="0.25">
      <c r="B13" s="5" t="s">
        <v>62</v>
      </c>
      <c r="C13" s="45">
        <v>0.42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3.9300000000000002E-2</v>
      </c>
    </row>
    <row r="24" spans="1:3" ht="15" customHeight="1" x14ac:dyDescent="0.25">
      <c r="B24" s="15" t="s">
        <v>46</v>
      </c>
      <c r="C24" s="45">
        <v>0.49590000000000001</v>
      </c>
    </row>
    <row r="25" spans="1:3" ht="15" customHeight="1" x14ac:dyDescent="0.25">
      <c r="B25" s="15" t="s">
        <v>47</v>
      </c>
      <c r="C25" s="45">
        <v>0.42020000000000002</v>
      </c>
    </row>
    <row r="26" spans="1:3" ht="15" customHeight="1" x14ac:dyDescent="0.25">
      <c r="B26" s="15" t="s">
        <v>48</v>
      </c>
      <c r="C26" s="45">
        <v>4.4600000000000001E-2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0.238749956298834</v>
      </c>
    </row>
    <row r="30" spans="1:3" ht="14.25" customHeight="1" x14ac:dyDescent="0.25">
      <c r="B30" s="25" t="s">
        <v>63</v>
      </c>
      <c r="C30" s="99">
        <v>0.11454702288442099</v>
      </c>
    </row>
    <row r="31" spans="1:3" ht="14.25" customHeight="1" x14ac:dyDescent="0.25">
      <c r="B31" s="25" t="s">
        <v>10</v>
      </c>
      <c r="C31" s="99">
        <v>0.128764880782018</v>
      </c>
    </row>
    <row r="32" spans="1:3" ht="14.25" customHeight="1" x14ac:dyDescent="0.25">
      <c r="B32" s="25" t="s">
        <v>11</v>
      </c>
      <c r="C32" s="99">
        <v>0.51793814003472693</v>
      </c>
    </row>
    <row r="33" spans="1:5" ht="13" customHeight="1" x14ac:dyDescent="0.25">
      <c r="B33" s="27" t="s">
        <v>60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9.19152994281567</v>
      </c>
    </row>
    <row r="38" spans="1:5" ht="15" customHeight="1" x14ac:dyDescent="0.25">
      <c r="B38" s="11" t="s">
        <v>35</v>
      </c>
      <c r="C38" s="43">
        <v>13.4086666338649</v>
      </c>
      <c r="D38" s="12"/>
      <c r="E38" s="13"/>
    </row>
    <row r="39" spans="1:5" ht="15" customHeight="1" x14ac:dyDescent="0.25">
      <c r="B39" s="11" t="s">
        <v>61</v>
      </c>
      <c r="C39" s="43">
        <v>15.586396466749299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8.8371057369999999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1.00359E-2</v>
      </c>
      <c r="D45" s="12"/>
    </row>
    <row r="46" spans="1:5" ht="15.75" customHeight="1" x14ac:dyDescent="0.25">
      <c r="B46" s="11" t="s">
        <v>51</v>
      </c>
      <c r="C46" s="45">
        <v>8.3963400000000007E-2</v>
      </c>
      <c r="D46" s="12"/>
    </row>
    <row r="47" spans="1:5" ht="15.75" customHeight="1" x14ac:dyDescent="0.25">
      <c r="B47" s="11" t="s">
        <v>59</v>
      </c>
      <c r="C47" s="45">
        <v>7.7406499999999989E-2</v>
      </c>
      <c r="D47" s="12"/>
      <c r="E47" s="13"/>
    </row>
    <row r="48" spans="1:5" ht="15" customHeight="1" x14ac:dyDescent="0.25">
      <c r="B48" s="11" t="s">
        <v>58</v>
      </c>
      <c r="C48" s="46">
        <v>0.82859419999999995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0.60336800000000002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0.13782713999999999</v>
      </c>
    </row>
    <row r="63" spans="1:4" ht="15.75" customHeight="1" x14ac:dyDescent="0.3">
      <c r="A63" s="4"/>
    </row>
  </sheetData>
  <sheetProtection algorithmName="SHA-512" hashValue="s/tF8GNwcTvBS+oMCZtSGQF00yV0QPjtGto6JEXLJwNtU/zoMMyLN4MX1jDZK2k99uznu9wL55zgDa7t2Lri/g==" saltValue="DdFEd1ONuB/9AlqjjW9o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0.36082986865522299</v>
      </c>
      <c r="C2" s="98">
        <v>0.95</v>
      </c>
      <c r="D2" s="56">
        <v>57.671699316737033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39.872112451281588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408.79375167203028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1.7882569301900479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13.00441189507751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13.00441189507751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13.00441189507751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13.00441189507751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13.00441189507751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13.00441189507751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0.56065306827768502</v>
      </c>
      <c r="C16" s="98">
        <v>0.95</v>
      </c>
      <c r="D16" s="56">
        <v>0.71117769497285666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9.4258488463818431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9.4258488463818431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14.27197697883391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22.437389594385149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0.308</v>
      </c>
      <c r="C23" s="98">
        <v>0.95</v>
      </c>
      <c r="D23" s="56">
        <v>4.2744829442771808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0.79525616871633498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0.32913559241550799</v>
      </c>
      <c r="C27" s="98">
        <v>0.95</v>
      </c>
      <c r="D27" s="56">
        <v>18.562456349760499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0.44430960000000003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112.8316060439912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0.58382274568755699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0.2062329</v>
      </c>
      <c r="C32" s="98">
        <v>0.95</v>
      </c>
      <c r="D32" s="56">
        <v>1.5262120255615981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0.97339754139276191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0.17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2.2872839999999998E-2</v>
      </c>
      <c r="C38" s="98">
        <v>0.95</v>
      </c>
      <c r="D38" s="56">
        <v>3.6749216103589899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0.34953210000000001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srRaihOhj4UUtUcz0/lLzkaHOCfW749q+7NKVXJDw53XvIt0ylHqgqJiBHNQ+iMf67V0+7GmhBpOXkBTIXlvQ==" saltValue="LyJ8rxSNJUvHHgkQAQRF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o48vlFTG5hXU818qHyZl/dLpDRkGaK8IugZNluAsLVB0iTOnukRgZeB0iv7fNDGlEtpU+W39MJkUAJz6AE8Tg==" saltValue="uvmD9sR4ZnSd0gAPAhKr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9OJWDpAuHFCbvrm28Qe9g4OBwDP0CTjfaMNAtPF0EdWVo/x6nGWl7yt5OsAGJGYcfarowCk55cv6RsPgSg6WxA==" saltValue="CdQ94dWplxNaw4hrMj+R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7.0148817449808235E-2</v>
      </c>
      <c r="C3" s="21">
        <f>frac_mam_1_5months * 2.6</f>
        <v>7.0148817449808235E-2</v>
      </c>
      <c r="D3" s="21">
        <f>frac_mam_6_11months * 2.6</f>
        <v>2.7547737024724545E-2</v>
      </c>
      <c r="E3" s="21">
        <f>frac_mam_12_23months * 2.6</f>
        <v>3.173911180347206E-2</v>
      </c>
      <c r="F3" s="21">
        <f>frac_mam_24_59months * 2.6</f>
        <v>5.0128158926963783E-2</v>
      </c>
    </row>
    <row r="4" spans="1:6" ht="15.75" customHeight="1" x14ac:dyDescent="0.25">
      <c r="A4" s="3" t="s">
        <v>207</v>
      </c>
      <c r="B4" s="21">
        <f>frac_sam_1month * 2.6</f>
        <v>6.2171591073274544E-2</v>
      </c>
      <c r="C4" s="21">
        <f>frac_sam_1_5months * 2.6</f>
        <v>6.2171591073274544E-2</v>
      </c>
      <c r="D4" s="21">
        <f>frac_sam_6_11months * 2.6</f>
        <v>2.5362354703247637E-2</v>
      </c>
      <c r="E4" s="21">
        <f>frac_sam_12_23months * 2.6</f>
        <v>1.5537999197840602E-2</v>
      </c>
      <c r="F4" s="21">
        <f>frac_sam_24_59months * 2.6</f>
        <v>1.0299993865191941E-2</v>
      </c>
    </row>
  </sheetData>
  <sheetProtection algorithmName="SHA-512" hashValue="OExZwMhTzS5B4HNV1Th46A8dMBVD/a3puAbZU+0HvYdBDkmZzLrp66Vv9d+tpZMYhBB7DjpatnHuuyK/5T9Q8Q==" saltValue="GQpTVN0dbDSzPJoNUDDU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0.94499999999999995</v>
      </c>
      <c r="I18" s="60">
        <f>frac_PW_health_facility</f>
        <v>0.94499999999999995</v>
      </c>
      <c r="J18" s="60">
        <f>frac_PW_health_facility</f>
        <v>0.94499999999999995</v>
      </c>
      <c r="K18" s="60">
        <f>frac_PW_health_facility</f>
        <v>0.94499999999999995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0.42</v>
      </c>
      <c r="M24" s="60">
        <f>famplan_unmet_need</f>
        <v>0.42</v>
      </c>
      <c r="N24" s="60">
        <f>famplan_unmet_need</f>
        <v>0.42</v>
      </c>
      <c r="O24" s="60">
        <f>famplan_unmet_need</f>
        <v>0.42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0.17104290542068504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7.3304102323150738E-2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0.10457061005401624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0.65108238220214798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ozsu+b9OyAP1cK3cN8Cw+pleiFIfXzPgBhcIsifDECrBgJandHDxrwT5OzUhwp86FOu9KfuxTkOzIl6yt5HgA==" saltValue="ZTp8P6UE2NzP7W6PI/m0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RnQhvOC4QBSo9Fvi3oxR9Olf+dMpn0MXWTVk7+5yKcHT9AvtUHb8eA4Jse3I0PyKHAIlch9Flk0kG1Y8zpdQQ==" saltValue="gwSCYzBd9jKIbgy7L/8D5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g1ykVs7/n2tACiFf+9ZBXCrSMgjN2+HKOPokZKsk7RvcV7TKoMr1/GAuQjVEXUsOIvyKKjYjClXncCmZa6OrQ==" saltValue="M4hkUswNqFKKl6qEpwZE2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F2hLuVhBNJ6mFd2+HMXyCVtFjrNdjF6wZcZUJpjiP69jys24AVF6TlFoCp8QcvgK1rQI1Dw7aNX9s0ZKh2Vag==" saltValue="Gtww7Q3hMNWXKTdByfjjI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CweqCqm7PHPkhhn8cB4BRKPwd0AiJs0SdKXC+OeRBQ1scdHpaop6/Hche8Xgsl6qsOsg8Sk/DGHzeCJhIzFSw==" saltValue="EHALPGkdK/S8nHlhKoBzt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mFeFUhttZ3EkO53slx5ff2Kpn6E2U4jVpErVdSK8ap5bmVslquDg7CDw6oHG0xpgt0sXlnX2fRN/qFY0Xf6mg==" saltValue="awakreAlnxsHS3RCU/kh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245958.62400000001</v>
      </c>
      <c r="C2" s="49">
        <v>496000</v>
      </c>
      <c r="D2" s="49">
        <v>874000</v>
      </c>
      <c r="E2" s="49">
        <v>727000</v>
      </c>
      <c r="F2" s="49">
        <v>557000</v>
      </c>
      <c r="G2" s="17">
        <f t="shared" ref="G2:G11" si="0">C2+D2+E2+F2</f>
        <v>2654000</v>
      </c>
      <c r="H2" s="17">
        <f t="shared" ref="H2:H11" si="1">(B2 + stillbirth*B2/(1000-stillbirth))/(1-abortion)</f>
        <v>281990.41548207204</v>
      </c>
      <c r="I2" s="17">
        <f t="shared" ref="I2:I11" si="2">G2-H2</f>
        <v>2372009.5845179278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243522.78200000001</v>
      </c>
      <c r="C3" s="50">
        <v>499000</v>
      </c>
      <c r="D3" s="50">
        <v>877000</v>
      </c>
      <c r="E3" s="50">
        <v>731000</v>
      </c>
      <c r="F3" s="50">
        <v>568000</v>
      </c>
      <c r="G3" s="17">
        <f t="shared" si="0"/>
        <v>2675000</v>
      </c>
      <c r="H3" s="17">
        <f t="shared" si="1"/>
        <v>279197.73398768913</v>
      </c>
      <c r="I3" s="17">
        <f t="shared" si="2"/>
        <v>2395802.266012311</v>
      </c>
    </row>
    <row r="4" spans="1:9" ht="15.75" customHeight="1" x14ac:dyDescent="0.25">
      <c r="A4" s="5">
        <f t="shared" si="3"/>
        <v>2023</v>
      </c>
      <c r="B4" s="49">
        <v>240646.4344</v>
      </c>
      <c r="C4" s="50">
        <v>502000</v>
      </c>
      <c r="D4" s="50">
        <v>878000</v>
      </c>
      <c r="E4" s="50">
        <v>733000</v>
      </c>
      <c r="F4" s="50">
        <v>578000</v>
      </c>
      <c r="G4" s="17">
        <f t="shared" si="0"/>
        <v>2691000</v>
      </c>
      <c r="H4" s="17">
        <f t="shared" si="1"/>
        <v>275900.01487703552</v>
      </c>
      <c r="I4" s="17">
        <f t="shared" si="2"/>
        <v>2415099.9851229647</v>
      </c>
    </row>
    <row r="5" spans="1:9" ht="15.75" customHeight="1" x14ac:dyDescent="0.25">
      <c r="A5" s="5">
        <f t="shared" si="3"/>
        <v>2024</v>
      </c>
      <c r="B5" s="49">
        <v>237620.72519999999</v>
      </c>
      <c r="C5" s="50">
        <v>504000</v>
      </c>
      <c r="D5" s="50">
        <v>879000</v>
      </c>
      <c r="E5" s="50">
        <v>734000</v>
      </c>
      <c r="F5" s="50">
        <v>588000</v>
      </c>
      <c r="G5" s="17">
        <f t="shared" si="0"/>
        <v>2705000</v>
      </c>
      <c r="H5" s="17">
        <f t="shared" si="1"/>
        <v>272431.05338847259</v>
      </c>
      <c r="I5" s="17">
        <f t="shared" si="2"/>
        <v>2432568.9466115274</v>
      </c>
    </row>
    <row r="6" spans="1:9" ht="15.75" customHeight="1" x14ac:dyDescent="0.25">
      <c r="A6" s="5">
        <f t="shared" si="3"/>
        <v>2025</v>
      </c>
      <c r="B6" s="49">
        <v>234671.98</v>
      </c>
      <c r="C6" s="50">
        <v>507000</v>
      </c>
      <c r="D6" s="50">
        <v>882000</v>
      </c>
      <c r="E6" s="50">
        <v>737000</v>
      </c>
      <c r="F6" s="50">
        <v>597000</v>
      </c>
      <c r="G6" s="17">
        <f t="shared" si="0"/>
        <v>2723000</v>
      </c>
      <c r="H6" s="17">
        <f t="shared" si="1"/>
        <v>269050.3307670175</v>
      </c>
      <c r="I6" s="17">
        <f t="shared" si="2"/>
        <v>2453949.6692329827</v>
      </c>
    </row>
    <row r="7" spans="1:9" ht="15.75" customHeight="1" x14ac:dyDescent="0.25">
      <c r="A7" s="5">
        <f t="shared" si="3"/>
        <v>2026</v>
      </c>
      <c r="B7" s="49">
        <v>232946.60399999999</v>
      </c>
      <c r="C7" s="50">
        <v>511000</v>
      </c>
      <c r="D7" s="50">
        <v>887000</v>
      </c>
      <c r="E7" s="50">
        <v>741000</v>
      </c>
      <c r="F7" s="50">
        <v>607000</v>
      </c>
      <c r="G7" s="17">
        <f t="shared" si="0"/>
        <v>2746000</v>
      </c>
      <c r="H7" s="17">
        <f t="shared" si="1"/>
        <v>267072.19522864826</v>
      </c>
      <c r="I7" s="17">
        <f t="shared" si="2"/>
        <v>2478927.8047713516</v>
      </c>
    </row>
    <row r="8" spans="1:9" ht="15.75" customHeight="1" x14ac:dyDescent="0.25">
      <c r="A8" s="5">
        <f t="shared" si="3"/>
        <v>2027</v>
      </c>
      <c r="B8" s="49">
        <v>231424.416</v>
      </c>
      <c r="C8" s="50">
        <v>515000</v>
      </c>
      <c r="D8" s="50">
        <v>892000</v>
      </c>
      <c r="E8" s="50">
        <v>746000</v>
      </c>
      <c r="F8" s="50">
        <v>617000</v>
      </c>
      <c r="G8" s="17">
        <f t="shared" si="0"/>
        <v>2770000</v>
      </c>
      <c r="H8" s="17">
        <f t="shared" si="1"/>
        <v>265327.01378478954</v>
      </c>
      <c r="I8" s="17">
        <f t="shared" si="2"/>
        <v>2504672.9862152105</v>
      </c>
    </row>
    <row r="9" spans="1:9" ht="15.75" customHeight="1" x14ac:dyDescent="0.25">
      <c r="A9" s="5">
        <f t="shared" si="3"/>
        <v>2028</v>
      </c>
      <c r="B9" s="49">
        <v>230051.25</v>
      </c>
      <c r="C9" s="50">
        <v>520000</v>
      </c>
      <c r="D9" s="50">
        <v>899000</v>
      </c>
      <c r="E9" s="50">
        <v>752000</v>
      </c>
      <c r="F9" s="50">
        <v>627000</v>
      </c>
      <c r="G9" s="17">
        <f t="shared" si="0"/>
        <v>2798000</v>
      </c>
      <c r="H9" s="17">
        <f t="shared" si="1"/>
        <v>263752.68536902376</v>
      </c>
      <c r="I9" s="17">
        <f t="shared" si="2"/>
        <v>2534247.3146309764</v>
      </c>
    </row>
    <row r="10" spans="1:9" ht="15.75" customHeight="1" x14ac:dyDescent="0.25">
      <c r="A10" s="5">
        <f t="shared" si="3"/>
        <v>2029</v>
      </c>
      <c r="B10" s="49">
        <v>228775.58799999999</v>
      </c>
      <c r="C10" s="50">
        <v>523000</v>
      </c>
      <c r="D10" s="50">
        <v>909000</v>
      </c>
      <c r="E10" s="50">
        <v>759000</v>
      </c>
      <c r="F10" s="50">
        <v>637000</v>
      </c>
      <c r="G10" s="17">
        <f t="shared" si="0"/>
        <v>2828000</v>
      </c>
      <c r="H10" s="17">
        <f t="shared" si="1"/>
        <v>262290.14483458537</v>
      </c>
      <c r="I10" s="17">
        <f t="shared" si="2"/>
        <v>2565709.8551654145</v>
      </c>
    </row>
    <row r="11" spans="1:9" ht="15.75" customHeight="1" x14ac:dyDescent="0.25">
      <c r="A11" s="5">
        <f t="shared" si="3"/>
        <v>2030</v>
      </c>
      <c r="B11" s="49">
        <v>227589.486</v>
      </c>
      <c r="C11" s="50">
        <v>525000</v>
      </c>
      <c r="D11" s="50">
        <v>919000</v>
      </c>
      <c r="E11" s="50">
        <v>766000</v>
      </c>
      <c r="F11" s="50">
        <v>646000</v>
      </c>
      <c r="G11" s="17">
        <f t="shared" si="0"/>
        <v>2856000</v>
      </c>
      <c r="H11" s="17">
        <f t="shared" si="1"/>
        <v>260930.28442251819</v>
      </c>
      <c r="I11" s="17">
        <f t="shared" si="2"/>
        <v>2595069.7155774818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xWqvKB52IpOGXgyy9ZUWFW5D/Usbno9GI/cFVy+vYsCRUEwGdlMRLA/SK5UTco4xsytiXxHsstO5kmxgFuLfBQ==" saltValue="D8lu+WlTjn/oeDwPw9fSo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2.6816521917326424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2.6816521917326424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1.8256217850545697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1.8256217850545697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1.893197032258046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1.893197032258046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1.5157075264671522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1.5157075264671522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4.1658819673433163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4.1658819673433163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2.2126599805813445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2.2126599805813445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VkNgwOUbhci0xRuHhvmOTTWD+A9VAlTi7UwQW6LdmALviJ/Y38dz7yGIqpLIMAqwwb+TcVbrrzVXibErrBQc7Q==" saltValue="g0BkEekLi9ThKpTJNlGts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D02xtsguwU7PNA4x86815/rZYOluPVgauQyOrMTTc2OlfIxET6ZR0yJfypmoGHkJ8vmxAYsB9Mis9EbPSFIcw==" saltValue="cDr5fRPnBR56ounyPADG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YcZBqYSa9lVbJTOOsIYG5oTR3h5OyhlOMLED7VYyPSY91GSpBx/CypEWWOmyYphCiluJanGGo3ruwWJAk13XQ==" saltValue="cQlMgZ7RmYwZydXdSrHB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0.62149522092809584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0.61362013048592579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0.86756759606270328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0.87135194464013144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0.86756759606270328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0.4205230288468686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0.41241976031486227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0.83958404615512361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0.83504211526464955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0.83958404615512361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0.83504211526464955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0.91395275805102005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0.91129399248228526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0.90327632447425865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0.9003236468523319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0.90327632447425865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0.9003236468523319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fLy3YGHtx7UJwmw/r4KEx70C5R/lx9gU0U6T40tEHeMAAqDqQa+DJkoORyUEMKxhILVWYysyTO1iE2luXNRZA==" saltValue="WHagIROZPdOc7H89Kb6a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ai4UnTz78W5WIloGx8su/HG60JTwrR5/MgdnmbHG3+SrEMtOhuPrRam1BAYaHy6Rasx+VPQkhWt6weGjaJeWRQ==" saltValue="D2S8s6jcHjlwbNvTeGAx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0.51437639753642261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0.64463221768551271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0.64463221768551271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0.61794563912236644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0.61794563912236644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0.61794563912236644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0.61794563912236644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0.6274614156466205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0.6274614156466205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0.6274614156466205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0.6274614156466205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0.62230755318585451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0.73834018731386708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0.73834018731386708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0.71558589306029574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0.71558589306029574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0.71558589306029574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0.71558589306029574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0.72375690607734799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0.72375690607734799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0.72375690607734799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0.72375690607734799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0.32594182325028931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0.45299118051131376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0.45299118051131376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0.42475552109646597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0.42475552109646597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0.42475552109646597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0.42475552109646597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0.43468108639547742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0.43468108639547742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0.43468108639547742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0.43468108639547742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0.49009072183523855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0.6220745391732373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0.6220745391732373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0.59475888153451295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0.59475888153451295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0.59475888153451295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0.59475888153451295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0.60448253131179941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0.60448253131179941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0.60448253131179941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0.60448253131179941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0.93016057317679579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0.95799942102527091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0.95799942102527091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0.95313451955071604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0.95313451955071604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0.95313451955071604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0.95313451955071604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0.95491094912452068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0.95491094912452068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0.95491094912452068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0.95491094912452068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0.82569328068606185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0.89026122048350287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0.89026122048350287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0.87854496872532961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0.87854496872532961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0.87854496872532961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0.87854496872532961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0.88280105479050697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0.88280105479050697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0.88280105479050697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0.88280105479050697</v>
      </c>
    </row>
  </sheetData>
  <sheetProtection algorithmName="SHA-512" hashValue="iZvL9SnPBvDJ5mPc53lJ9GcuBzX0ZSHPk0t9hACQ6dY12TV5Ae8cL9KkpV36/KyJPY0Hr/QQ62jnY4B3fBB/fQ==" saltValue="fTAbPfPyCL9NiMJkGzby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0.74733705691826258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0.75004643989277653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0.75075977605560495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0.75113844056232215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0.74674212243462712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0.74988720605141279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0.74958124089271461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0.74822996872739134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0.64382011230613689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0.64711538843963246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0.64798461168299271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0.64844630346713938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0.64309783597613601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0.64692144978763211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0.64654889507082725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0.64490503070555505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0.85916582062017832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0.8608992297498077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0.86135468474895394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0.86159630064513437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0.85878444828979006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0.86079750874593719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0.86060199976302998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0.85973770200080746</v>
      </c>
    </row>
  </sheetData>
  <sheetProtection algorithmName="SHA-512" hashValue="ZAKIblkF6Cf33Gg8r4CejrhiQtOc7dRbZBPWITsg7efPYKWhboR9vGHgEe/nZ5dIz+L/Z6GBVh6rzXVp61gh2Q==" saltValue="BbzlIWWXuoMJMXNyX/Rn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UfakExox5+B6G0Y2gzm4YIyEMAL+1xQcFVQzZmjcn5OQ9bkY+qjGZglLnLt2TRv8vblfmm0hPMczgQDxGn3LQ==" saltValue="83QXN6hYgtT9CmHoC5aV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+3id37AJ9bkJyHCGNcyb8WJrF2o27pLvkJdQHhlZO/il1csQdCKZfmznfu0kZUXdkq+jCM0ni4AQO8GdZxUDw==" saltValue="oSvuo1X48hzN1we3CFdDz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9.3919396814947223E-2</v>
      </c>
    </row>
    <row r="5" spans="1:8" ht="15.75" customHeight="1" x14ac:dyDescent="0.25">
      <c r="B5" s="19" t="s">
        <v>95</v>
      </c>
      <c r="C5" s="101">
        <v>3.6280150732841909E-2</v>
      </c>
    </row>
    <row r="6" spans="1:8" ht="15.75" customHeight="1" x14ac:dyDescent="0.25">
      <c r="B6" s="19" t="s">
        <v>91</v>
      </c>
      <c r="C6" s="101">
        <v>0.11770533440942441</v>
      </c>
    </row>
    <row r="7" spans="1:8" ht="15.75" customHeight="1" x14ac:dyDescent="0.25">
      <c r="B7" s="19" t="s">
        <v>96</v>
      </c>
      <c r="C7" s="101">
        <v>0.40041615629285371</v>
      </c>
    </row>
    <row r="8" spans="1:8" ht="15.75" customHeight="1" x14ac:dyDescent="0.25">
      <c r="B8" s="19" t="s">
        <v>98</v>
      </c>
      <c r="C8" s="101">
        <v>4.8353703706277276E-3</v>
      </c>
    </row>
    <row r="9" spans="1:8" ht="15.75" customHeight="1" x14ac:dyDescent="0.25">
      <c r="B9" s="19" t="s">
        <v>92</v>
      </c>
      <c r="C9" s="101">
        <v>0.2379124981177804</v>
      </c>
    </row>
    <row r="10" spans="1:8" ht="15.75" customHeight="1" x14ac:dyDescent="0.25">
      <c r="B10" s="19" t="s">
        <v>94</v>
      </c>
      <c r="C10" s="101">
        <v>0.1089310932615245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7.3110808787829995E-2</v>
      </c>
      <c r="D14" s="55">
        <v>7.3110808787829995E-2</v>
      </c>
      <c r="E14" s="55">
        <v>7.3110808787829995E-2</v>
      </c>
      <c r="F14" s="55">
        <v>7.3110808787829995E-2</v>
      </c>
    </row>
    <row r="15" spans="1:8" ht="15.75" customHeight="1" x14ac:dyDescent="0.25">
      <c r="B15" s="19" t="s">
        <v>102</v>
      </c>
      <c r="C15" s="101">
        <v>0.17712405874107101</v>
      </c>
      <c r="D15" s="101">
        <v>0.17712405874107101</v>
      </c>
      <c r="E15" s="101">
        <v>0.17712405874107101</v>
      </c>
      <c r="F15" s="101">
        <v>0.17712405874107101</v>
      </c>
    </row>
    <row r="16" spans="1:8" ht="15.75" customHeight="1" x14ac:dyDescent="0.25">
      <c r="B16" s="19" t="s">
        <v>2</v>
      </c>
      <c r="C16" s="101">
        <v>2.782595020164725E-2</v>
      </c>
      <c r="D16" s="101">
        <v>2.782595020164725E-2</v>
      </c>
      <c r="E16" s="101">
        <v>2.782595020164725E-2</v>
      </c>
      <c r="F16" s="101">
        <v>2.782595020164725E-2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2.1084045166325161E-2</v>
      </c>
      <c r="D19" s="101">
        <v>2.1084045166325161E-2</v>
      </c>
      <c r="E19" s="101">
        <v>2.1084045166325161E-2</v>
      </c>
      <c r="F19" s="101">
        <v>2.1084045166325161E-2</v>
      </c>
    </row>
    <row r="20" spans="1:8" ht="15.75" customHeight="1" x14ac:dyDescent="0.25">
      <c r="B20" s="19" t="s">
        <v>79</v>
      </c>
      <c r="C20" s="101">
        <v>1.8811993788943411E-3</v>
      </c>
      <c r="D20" s="101">
        <v>1.8811993788943411E-3</v>
      </c>
      <c r="E20" s="101">
        <v>1.8811993788943411E-3</v>
      </c>
      <c r="F20" s="101">
        <v>1.8811993788943411E-3</v>
      </c>
    </row>
    <row r="21" spans="1:8" ht="15.75" customHeight="1" x14ac:dyDescent="0.25">
      <c r="B21" s="19" t="s">
        <v>88</v>
      </c>
      <c r="C21" s="101">
        <v>0.198924525198548</v>
      </c>
      <c r="D21" s="101">
        <v>0.198924525198548</v>
      </c>
      <c r="E21" s="101">
        <v>0.198924525198548</v>
      </c>
      <c r="F21" s="101">
        <v>0.198924525198548</v>
      </c>
    </row>
    <row r="22" spans="1:8" ht="15.75" customHeight="1" x14ac:dyDescent="0.25">
      <c r="B22" s="19" t="s">
        <v>99</v>
      </c>
      <c r="C22" s="101">
        <v>0.50004941252568447</v>
      </c>
      <c r="D22" s="101">
        <v>0.50004941252568447</v>
      </c>
      <c r="E22" s="101">
        <v>0.50004941252568447</v>
      </c>
      <c r="F22" s="101">
        <v>0.50004941252568447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0.109226406</v>
      </c>
    </row>
    <row r="27" spans="1:8" ht="15.75" customHeight="1" x14ac:dyDescent="0.25">
      <c r="B27" s="19" t="s">
        <v>89</v>
      </c>
      <c r="C27" s="101">
        <v>1.7615203999999999E-2</v>
      </c>
    </row>
    <row r="28" spans="1:8" ht="15.75" customHeight="1" x14ac:dyDescent="0.25">
      <c r="B28" s="19" t="s">
        <v>103</v>
      </c>
      <c r="C28" s="101">
        <v>3.5403469E-2</v>
      </c>
    </row>
    <row r="29" spans="1:8" ht="15.75" customHeight="1" x14ac:dyDescent="0.25">
      <c r="B29" s="19" t="s">
        <v>86</v>
      </c>
      <c r="C29" s="101">
        <v>8.1855017000000002E-2</v>
      </c>
    </row>
    <row r="30" spans="1:8" ht="15.75" customHeight="1" x14ac:dyDescent="0.25">
      <c r="B30" s="19" t="s">
        <v>4</v>
      </c>
      <c r="C30" s="101">
        <v>6.7261675000000007E-2</v>
      </c>
    </row>
    <row r="31" spans="1:8" ht="15.75" customHeight="1" x14ac:dyDescent="0.25">
      <c r="B31" s="19" t="s">
        <v>80</v>
      </c>
      <c r="C31" s="101">
        <v>2.8928879000000001E-2</v>
      </c>
    </row>
    <row r="32" spans="1:8" ht="15.75" customHeight="1" x14ac:dyDescent="0.25">
      <c r="B32" s="19" t="s">
        <v>85</v>
      </c>
      <c r="C32" s="101">
        <v>0.23338838200000001</v>
      </c>
    </row>
    <row r="33" spans="2:3" ht="15.75" customHeight="1" x14ac:dyDescent="0.25">
      <c r="B33" s="19" t="s">
        <v>100</v>
      </c>
      <c r="C33" s="101">
        <v>0.13208631300000001</v>
      </c>
    </row>
    <row r="34" spans="2:3" ht="15.75" customHeight="1" x14ac:dyDescent="0.25">
      <c r="B34" s="19" t="s">
        <v>87</v>
      </c>
      <c r="C34" s="101">
        <v>0.29423465599999998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Nfi3xkcK2YiTMhDuqZXyk+vpyYd0RyotIsuhwO+SCi+s5zp5IF/mW5NHi9kvucmxQYIkP0Xm8XqFaoFbaTbItw==" saltValue="0tIcBKSi7wkh/eMU45vg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0.63376882748716545</v>
      </c>
      <c r="D2" s="52">
        <f>IFERROR(1-_xlfn.NORM.DIST(_xlfn.NORM.INV(SUM(D4:D5), 0, 1) + 1, 0, 1, TRUE), "")</f>
        <v>0.63376882748716545</v>
      </c>
      <c r="E2" s="52">
        <f>IFERROR(1-_xlfn.NORM.DIST(_xlfn.NORM.INV(SUM(E4:E5), 0, 1) + 1, 0, 1, TRUE), "")</f>
        <v>0.66632413446972893</v>
      </c>
      <c r="F2" s="52">
        <f>IFERROR(1-_xlfn.NORM.DIST(_xlfn.NORM.INV(SUM(F4:F5), 0, 1) + 1, 0, 1, TRUE), "")</f>
        <v>0.59653395887931282</v>
      </c>
      <c r="G2" s="52">
        <f>IFERROR(1-_xlfn.NORM.DIST(_xlfn.NORM.INV(SUM(G4:G5), 0, 1) + 1, 0, 1, TRUE), "")</f>
        <v>0.69260694461751826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0.27640916330701643</v>
      </c>
      <c r="D3" s="52">
        <f>IFERROR(_xlfn.NORM.DIST(_xlfn.NORM.INV(SUM(D4:D5), 0, 1) + 1, 0, 1, TRUE) - SUM(D4:D5), "")</f>
        <v>0.27640916330701643</v>
      </c>
      <c r="E3" s="52">
        <f>IFERROR(_xlfn.NORM.DIST(_xlfn.NORM.INV(SUM(E4:E5), 0, 1) + 1, 0, 1, TRUE) - SUM(E4:E5), "")</f>
        <v>0.25728655977104964</v>
      </c>
      <c r="F3" s="52">
        <f>IFERROR(_xlfn.NORM.DIST(_xlfn.NORM.INV(SUM(F4:F5), 0, 1) + 1, 0, 1, TRUE) - SUM(F4:F5), "")</f>
        <v>0.29678722742477959</v>
      </c>
      <c r="G3" s="52">
        <f>IFERROR(_xlfn.NORM.DIST(_xlfn.NORM.INV(SUM(G4:G5), 0, 1) + 1, 0, 1, TRUE) - SUM(G4:G5), "")</f>
        <v>0.24100620203774326</v>
      </c>
    </row>
    <row r="4" spans="1:15" ht="15.75" customHeight="1" x14ac:dyDescent="0.25">
      <c r="B4" s="5" t="s">
        <v>110</v>
      </c>
      <c r="C4" s="45">
        <v>7.1541570127010304E-2</v>
      </c>
      <c r="D4" s="53">
        <v>7.1541570127010304E-2</v>
      </c>
      <c r="E4" s="53">
        <v>7.2694912552833599E-2</v>
      </c>
      <c r="F4" s="53">
        <v>8.1473901867866502E-2</v>
      </c>
      <c r="G4" s="53">
        <v>5.2827265113592113E-2</v>
      </c>
    </row>
    <row r="5" spans="1:15" ht="15.75" customHeight="1" x14ac:dyDescent="0.25">
      <c r="B5" s="5" t="s">
        <v>106</v>
      </c>
      <c r="C5" s="45">
        <v>1.82804390788078E-2</v>
      </c>
      <c r="D5" s="53">
        <v>1.82804390788078E-2</v>
      </c>
      <c r="E5" s="53">
        <v>3.6943932063877999E-3</v>
      </c>
      <c r="F5" s="53">
        <v>2.5204911828041101E-2</v>
      </c>
      <c r="G5" s="53">
        <v>1.3559588231146299E-2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0.73769691006147964</v>
      </c>
      <c r="D8" s="52">
        <f>IFERROR(1-_xlfn.NORM.DIST(_xlfn.NORM.INV(SUM(D10:D11), 0, 1) + 1, 0, 1, TRUE), "")</f>
        <v>0.73769691006147964</v>
      </c>
      <c r="E8" s="52">
        <f>IFERROR(1-_xlfn.NORM.DIST(_xlfn.NORM.INV(SUM(E10:E11), 0, 1) + 1, 0, 1, TRUE), "")</f>
        <v>0.85235162032442657</v>
      </c>
      <c r="F8" s="52">
        <f>IFERROR(1-_xlfn.NORM.DIST(_xlfn.NORM.INV(SUM(F10:F11), 0, 1) + 1, 0, 1, TRUE), "")</f>
        <v>0.86275919745338903</v>
      </c>
      <c r="G8" s="52">
        <f>IFERROR(1-_xlfn.NORM.DIST(_xlfn.NORM.INV(SUM(G10:G11), 0, 1) + 1, 0, 1, TRUE), "")</f>
        <v>0.83915208614936976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0.21141062512195014</v>
      </c>
      <c r="D9" s="52">
        <f>IFERROR(_xlfn.NORM.DIST(_xlfn.NORM.INV(SUM(D10:D11), 0, 1) + 1, 0, 1, TRUE) - SUM(D10:D11), "")</f>
        <v>0.21141062512195014</v>
      </c>
      <c r="E9" s="52">
        <f>IFERROR(_xlfn.NORM.DIST(_xlfn.NORM.INV(SUM(E10:E11), 0, 1) + 1, 0, 1, TRUE) - SUM(E10:E11), "")</f>
        <v>0.12729834439558413</v>
      </c>
      <c r="F9" s="52">
        <f>IFERROR(_xlfn.NORM.DIST(_xlfn.NORM.INV(SUM(F10:F11), 0, 1) + 1, 0, 1, TRUE) - SUM(F10:F11), "")</f>
        <v>0.11905729831533682</v>
      </c>
      <c r="G9" s="52">
        <f>IFERROR(_xlfn.NORM.DIST(_xlfn.NORM.INV(SUM(G10:G11), 0, 1) + 1, 0, 1, TRUE) - SUM(G10:G11), "")</f>
        <v>0.13760631662287809</v>
      </c>
    </row>
    <row r="10" spans="1:15" ht="15.75" customHeight="1" x14ac:dyDescent="0.25">
      <c r="B10" s="5" t="s">
        <v>107</v>
      </c>
      <c r="C10" s="45">
        <v>2.6980314403772399E-2</v>
      </c>
      <c r="D10" s="53">
        <v>2.6980314403772399E-2</v>
      </c>
      <c r="E10" s="53">
        <v>1.0595283471047901E-2</v>
      </c>
      <c r="F10" s="53">
        <v>1.22073506936431E-2</v>
      </c>
      <c r="G10" s="53">
        <v>1.92800611257553E-2</v>
      </c>
    </row>
    <row r="11" spans="1:15" ht="15.75" customHeight="1" x14ac:dyDescent="0.25">
      <c r="B11" s="5" t="s">
        <v>119</v>
      </c>
      <c r="C11" s="45">
        <v>2.39121504127979E-2</v>
      </c>
      <c r="D11" s="53">
        <v>2.39121504127979E-2</v>
      </c>
      <c r="E11" s="53">
        <v>9.754751808941399E-3</v>
      </c>
      <c r="F11" s="53">
        <v>5.9761535376310002E-3</v>
      </c>
      <c r="G11" s="53">
        <v>3.9615361019969004E-3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0.58996669749999997</v>
      </c>
      <c r="D14" s="54">
        <v>0.58808578352899998</v>
      </c>
      <c r="E14" s="54">
        <v>0.58808578352899998</v>
      </c>
      <c r="F14" s="54">
        <v>0.294560960915</v>
      </c>
      <c r="G14" s="54">
        <v>0.294560960915</v>
      </c>
      <c r="H14" s="45">
        <v>0.371</v>
      </c>
      <c r="I14" s="55">
        <v>0.371</v>
      </c>
      <c r="J14" s="55">
        <v>0.371</v>
      </c>
      <c r="K14" s="55">
        <v>0.371</v>
      </c>
      <c r="L14" s="45">
        <v>0.34499999999999997</v>
      </c>
      <c r="M14" s="55">
        <v>0.34499999999999997</v>
      </c>
      <c r="N14" s="55">
        <v>0.34499999999999997</v>
      </c>
      <c r="O14" s="55">
        <v>0.34499999999999997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0.35596702633717997</v>
      </c>
      <c r="D15" s="52">
        <f t="shared" si="0"/>
        <v>0.35483214303632565</v>
      </c>
      <c r="E15" s="52">
        <f t="shared" si="0"/>
        <v>0.35483214303632565</v>
      </c>
      <c r="F15" s="52">
        <f t="shared" si="0"/>
        <v>0.17772865786536174</v>
      </c>
      <c r="G15" s="52">
        <f t="shared" si="0"/>
        <v>0.17772865786536174</v>
      </c>
      <c r="H15" s="52">
        <f t="shared" si="0"/>
        <v>0.22384952799999999</v>
      </c>
      <c r="I15" s="52">
        <f t="shared" si="0"/>
        <v>0.22384952799999999</v>
      </c>
      <c r="J15" s="52">
        <f t="shared" si="0"/>
        <v>0.22384952799999999</v>
      </c>
      <c r="K15" s="52">
        <f t="shared" si="0"/>
        <v>0.22384952799999999</v>
      </c>
      <c r="L15" s="52">
        <f t="shared" si="0"/>
        <v>0.20816195999999998</v>
      </c>
      <c r="M15" s="52">
        <f t="shared" si="0"/>
        <v>0.20816195999999998</v>
      </c>
      <c r="N15" s="52">
        <f t="shared" si="0"/>
        <v>0.20816195999999998</v>
      </c>
      <c r="O15" s="52">
        <f t="shared" si="0"/>
        <v>0.20816195999999998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v/NNgk5dDSPU9xHfHv217jVRuMuiCt3pA3zlww5Vpivu/JD8AWeu6oblZDNfir29Cgj50tj9pOkTQkJ7pgahw==" saltValue="NyQbdrpnZd2pL+RyNLrX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0.42756035923957803</v>
      </c>
      <c r="D2" s="53">
        <v>0.2062329</v>
      </c>
      <c r="E2" s="53"/>
      <c r="F2" s="53"/>
      <c r="G2" s="53"/>
    </row>
    <row r="3" spans="1:7" x14ac:dyDescent="0.25">
      <c r="B3" s="3" t="s">
        <v>127</v>
      </c>
      <c r="C3" s="53">
        <v>0.10077443718910201</v>
      </c>
      <c r="D3" s="53">
        <v>0.1128769</v>
      </c>
      <c r="E3" s="53"/>
      <c r="F3" s="53"/>
      <c r="G3" s="53"/>
    </row>
    <row r="4" spans="1:7" x14ac:dyDescent="0.25">
      <c r="B4" s="3" t="s">
        <v>126</v>
      </c>
      <c r="C4" s="53">
        <v>0.369465261697769</v>
      </c>
      <c r="D4" s="53">
        <v>0.46366649999999998</v>
      </c>
      <c r="E4" s="53">
        <v>0.54610043764114402</v>
      </c>
      <c r="F4" s="53">
        <v>0.26147621870040899</v>
      </c>
      <c r="G4" s="53"/>
    </row>
    <row r="5" spans="1:7" x14ac:dyDescent="0.25">
      <c r="B5" s="3" t="s">
        <v>125</v>
      </c>
      <c r="C5" s="52">
        <v>0.10219993442297</v>
      </c>
      <c r="D5" s="52">
        <v>0.21722365915775299</v>
      </c>
      <c r="E5" s="52">
        <f>1-SUM(E2:E4)</f>
        <v>0.45389956235885598</v>
      </c>
      <c r="F5" s="52">
        <f>1-SUM(F2:F4)</f>
        <v>0.73852378129959106</v>
      </c>
      <c r="G5" s="52">
        <f>1-SUM(G2:G4)</f>
        <v>1</v>
      </c>
    </row>
  </sheetData>
  <sheetProtection algorithmName="SHA-512" hashValue="K2TqBcbPoQmJEvKEAOgiXqv5E4IsVcJJcxTokIJSzbEOya4z33o2joTv7dz/RjwT6ZubSvFSDOUxw9OGrQ++aQ==" saltValue="SxksHhWP4BpKGXPd2a4J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8f1XzmLsWL+qoNCV6EsnBADrMO1Kfws+Nf2h8uAXqGKpPp5vOAJ3Zh2n5vhURPhpGe/E5S3Zp9i7NykN3FtnQ==" saltValue="pNtpQfdUq9EN25qnkd+df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dmLHf5OVS58IW2sdtDSGzRTjDXdHP1eRmP7jCGUMeo5Wr32pFQyxvCDs0z1wKg6N6sDnNyKq03uK6+xQBbwAcw==" saltValue="TfTQCgRCb+/XnUYYZDpm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c0PeUoTkpuwYJP3SuHAGd42b2pwwIXWbM1qdtQ4ckAbPYLC0Emp+m7Wat9c8FxC+6cA63GWJE5NcbXCfKhO6dw==" saltValue="bHKOhaquV4Avfa8MU3Y4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jqEiGXQrHqaNhvj3TjUTP1wfkYcBIeGSyQiJ/iKQyi00o5VImCfW3FBM2uljzzMEMGbO7a7PEGQDaESFPoMoQ==" saltValue="iG9wNGkiLi6WwlFYWOcK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2024-03-18T00:54:22Z</dcterms:modified>
</cp:coreProperties>
</file>