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E8ED4141-A898-4F6D-B3C8-6215F054F49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A39" i="2"/>
  <c r="H38" i="2"/>
  <c r="I38" i="2" s="1"/>
  <c r="G38" i="2"/>
  <c r="A34" i="2"/>
  <c r="A33" i="2"/>
  <c r="A31" i="2"/>
  <c r="A30" i="2"/>
  <c r="A23" i="2"/>
  <c r="A22" i="2"/>
  <c r="A21" i="2"/>
  <c r="A19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2" i="2" s="1"/>
  <c r="C33" i="1"/>
  <c r="C20" i="1"/>
  <c r="A14" i="2" l="1"/>
  <c r="A25" i="2"/>
  <c r="A35" i="2"/>
  <c r="A15" i="2"/>
  <c r="A26" i="2"/>
  <c r="A37" i="2"/>
  <c r="A17" i="2"/>
  <c r="A27" i="2"/>
  <c r="A38" i="2"/>
  <c r="A40" i="2"/>
  <c r="I2" i="2"/>
  <c r="I6" i="2"/>
  <c r="I10" i="2"/>
  <c r="A18" i="2"/>
  <c r="A29" i="2"/>
  <c r="A12" i="2"/>
  <c r="A20" i="2"/>
  <c r="A28" i="2"/>
  <c r="A36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<sst xmlns="http://schemas.openxmlformats.org/spreadsheetml/2006/main" count="2092" uniqueCount="341">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</sst>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798246.890625</v>
      </c>
    </row>
    <row r="8" spans="1:3" ht="15" customHeight="1" x14ac:dyDescent="0.25">
      <c r="B8" s="5" t="s">
        <v>44</v>
      </c>
      <c r="C8" s="44">
        <v>9.0000000000000011E-3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0.8706096649169921</v>
      </c>
    </row>
    <row r="11" spans="1:3" ht="15" customHeight="1" x14ac:dyDescent="0.25">
      <c r="B11" s="5" t="s">
        <v>49</v>
      </c>
      <c r="C11" s="45">
        <v>0.94599999999999995</v>
      </c>
    </row>
    <row r="12" spans="1:3" ht="15" customHeight="1" x14ac:dyDescent="0.25">
      <c r="B12" s="5" t="s">
        <v>41</v>
      </c>
      <c r="C12" s="45">
        <v>0.59699999999999998</v>
      </c>
    </row>
    <row r="13" spans="1:3" ht="15" customHeight="1" x14ac:dyDescent="0.25">
      <c r="B13" s="5" t="s">
        <v>62</v>
      </c>
      <c r="C13" s="45">
        <v>0.379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9.9700000000000011E-2</v>
      </c>
    </row>
    <row r="24" spans="1:3" ht="15" customHeight="1" x14ac:dyDescent="0.25">
      <c r="B24" s="15" t="s">
        <v>46</v>
      </c>
      <c r="C24" s="45">
        <v>0.55500000000000005</v>
      </c>
    </row>
    <row r="25" spans="1:3" ht="15" customHeight="1" x14ac:dyDescent="0.25">
      <c r="B25" s="15" t="s">
        <v>47</v>
      </c>
      <c r="C25" s="45">
        <v>0.30480000000000002</v>
      </c>
    </row>
    <row r="26" spans="1:3" ht="15" customHeight="1" x14ac:dyDescent="0.25">
      <c r="B26" s="15" t="s">
        <v>48</v>
      </c>
      <c r="C26" s="45">
        <v>4.0500000000000001E-2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0.33982819689320298</v>
      </c>
    </row>
    <row r="30" spans="1:3" ht="14.25" customHeight="1" x14ac:dyDescent="0.25">
      <c r="B30" s="25" t="s">
        <v>63</v>
      </c>
      <c r="C30" s="99">
        <v>6.2561187718748801E-2</v>
      </c>
    </row>
    <row r="31" spans="1:3" ht="14.25" customHeight="1" x14ac:dyDescent="0.25">
      <c r="B31" s="25" t="s">
        <v>10</v>
      </c>
      <c r="C31" s="99">
        <v>0.10830365549783399</v>
      </c>
    </row>
    <row r="32" spans="1:3" ht="14.25" customHeight="1" x14ac:dyDescent="0.25">
      <c r="B32" s="25" t="s">
        <v>11</v>
      </c>
      <c r="C32" s="99">
        <v>0.489306959890214</v>
      </c>
    </row>
    <row r="33" spans="1:5" ht="13" customHeight="1" x14ac:dyDescent="0.25">
      <c r="B33" s="27" t="s">
        <v>60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12.301032837272601</v>
      </c>
    </row>
    <row r="38" spans="1:5" ht="15" customHeight="1" x14ac:dyDescent="0.25">
      <c r="B38" s="11" t="s">
        <v>35</v>
      </c>
      <c r="C38" s="43">
        <v>16.361929983581401</v>
      </c>
      <c r="D38" s="12"/>
      <c r="E38" s="13"/>
    </row>
    <row r="39" spans="1:5" ht="15" customHeight="1" x14ac:dyDescent="0.25">
      <c r="B39" s="11" t="s">
        <v>61</v>
      </c>
      <c r="C39" s="43">
        <v>18.311708848745699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6.8350214669999998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5.8377999999999998E-3</v>
      </c>
      <c r="D45" s="12"/>
    </row>
    <row r="46" spans="1:5" ht="15.75" customHeight="1" x14ac:dyDescent="0.25">
      <c r="B46" s="11" t="s">
        <v>51</v>
      </c>
      <c r="C46" s="45">
        <v>6.3494200000000001E-2</v>
      </c>
      <c r="D46" s="12"/>
    </row>
    <row r="47" spans="1:5" ht="15.75" customHeight="1" x14ac:dyDescent="0.25">
      <c r="B47" s="11" t="s">
        <v>59</v>
      </c>
      <c r="C47" s="45">
        <v>3.3033100000000003E-2</v>
      </c>
      <c r="D47" s="12"/>
      <c r="E47" s="13"/>
    </row>
    <row r="48" spans="1:5" ht="15" customHeight="1" x14ac:dyDescent="0.25">
      <c r="B48" s="11" t="s">
        <v>58</v>
      </c>
      <c r="C48" s="46">
        <v>0.89763490000000001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0.58899100000000004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5.5305958000000002E-2</v>
      </c>
    </row>
    <row r="63" spans="1:4" ht="15.75" customHeight="1" x14ac:dyDescent="0.3">
      <c r="A63" s="4"/>
    </row>
  </sheetData>
  <sheetProtection algorithmName="SHA-512" hashValue="ZOmo0kAnxQL8kBCj9AbhQ0zQE8qDbCtCh+ieXDpURiXfEPOSNGOX+2Tqezdd+RQQMpmdi4mN6oHLO6szzhlWIA==" saltValue="1UY3ZCNwmFPyBHEHm/WQ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0.12478129387534501</v>
      </c>
      <c r="C2" s="98">
        <v>0.95</v>
      </c>
      <c r="D2" s="56">
        <v>38.470301788640938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42.533821775887482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107.7603082099896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3.1061362813373239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13.55153367590807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13.55153367590807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13.55153367590807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13.55153367590807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13.55153367590807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13.55153367590807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0.143436674789057</v>
      </c>
      <c r="C16" s="98">
        <v>0.95</v>
      </c>
      <c r="D16" s="56">
        <v>0.29077641375814661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2.5765543589847759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2.5765543589847759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0.61718570709999998</v>
      </c>
      <c r="C21" s="98">
        <v>0.95</v>
      </c>
      <c r="D21" s="56">
        <v>29.985420494092399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23.13145465735499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7.1143999100000008E-2</v>
      </c>
      <c r="C23" s="98">
        <v>0.95</v>
      </c>
      <c r="D23" s="56">
        <v>4.4684305312370904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0.65917453839683204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0.138760551610252</v>
      </c>
      <c r="C27" s="98">
        <v>0.95</v>
      </c>
      <c r="D27" s="56">
        <v>19.554423814166139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0.36409789999999997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69.007299698442466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0.90872808870784549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0.41442689999999999</v>
      </c>
      <c r="C32" s="98">
        <v>0.95</v>
      </c>
      <c r="D32" s="56">
        <v>0.57448447746283704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0.96507066955391396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0.21817230000000001</v>
      </c>
      <c r="C38" s="98">
        <v>0.95</v>
      </c>
      <c r="D38" s="56">
        <v>1.4631854953882599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0.59765410000000008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NvKdv4E5gVJU/bcMJtFYLK29rOgm5lBgTwdn75C17EEg2aQ5nwrkK2ZzjphLAoVXcqNuYpy2whnrDJiM+Yt3g==" saltValue="1m8XDLUFSm9fI+fKX0Rn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wvFRz4Gy3ebUpCQB3q+sULnBTGl47zMC1RYQ50XDWCpSEnIU1f2A2JHdtezKGrbEv9iHDOHtSA2WOaCR4lPIBw==" saltValue="NnRDUx1k8CX8mUdKo5MV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iCkf1Yvnx7XwDNvWLAWYmD0FYhxJ23xsmDDsMahiaF6i+pUwP13UiO5YSRoya6j2AFf/Lz2wzsg1DnYLM6UqZg==" saltValue="CIEUuHUQ3JZFr9aRgwKQ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8.8649191799999999E-2</v>
      </c>
      <c r="C3" s="21">
        <f>frac_mam_1_5months * 2.6</f>
        <v>8.8649191799999999E-2</v>
      </c>
      <c r="D3" s="21">
        <f>frac_mam_6_11months * 2.6</f>
        <v>5.4077023000000009E-2</v>
      </c>
      <c r="E3" s="21">
        <f>frac_mam_12_23months * 2.6</f>
        <v>2.7900259400000002E-2</v>
      </c>
      <c r="F3" s="21">
        <f>frac_mam_24_59months * 2.6</f>
        <v>2.4484555940000003E-2</v>
      </c>
    </row>
    <row r="4" spans="1:6" ht="15.75" customHeight="1" x14ac:dyDescent="0.25">
      <c r="A4" s="3" t="s">
        <v>207</v>
      </c>
      <c r="B4" s="21">
        <f>frac_sam_1month * 2.6</f>
        <v>4.2762699199999997E-2</v>
      </c>
      <c r="C4" s="21">
        <f>frac_sam_1_5months * 2.6</f>
        <v>4.2762699199999997E-2</v>
      </c>
      <c r="D4" s="21">
        <f>frac_sam_6_11months * 2.6</f>
        <v>2.3834063760000003E-2</v>
      </c>
      <c r="E4" s="21">
        <f>frac_sam_12_23months * 2.6</f>
        <v>2.4217430640000003E-2</v>
      </c>
      <c r="F4" s="21">
        <f>frac_sam_24_59months * 2.6</f>
        <v>1.0756682300000002E-2</v>
      </c>
    </row>
  </sheetData>
  <sheetProtection algorithmName="SHA-512" hashValue="grRtcqDJ0Ng2B9sZ/KDsge+ztRs5BtCYbajQOJ4MwHQSIA/wntjAMTjoX+q58Z42mQyTRVGZ5X3RWrZX2yIJDA==" saltValue="LOhFbNGMZubSzwIwS3Nw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9.0000000000000011E-3</v>
      </c>
      <c r="E2" s="60">
        <f>food_insecure</f>
        <v>9.0000000000000011E-3</v>
      </c>
      <c r="F2" s="60">
        <f>food_insecure</f>
        <v>9.0000000000000011E-3</v>
      </c>
      <c r="G2" s="60">
        <f>food_insecure</f>
        <v>9.0000000000000011E-3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9.0000000000000011E-3</v>
      </c>
      <c r="F5" s="60">
        <f>food_insecure</f>
        <v>9.0000000000000011E-3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9.0000000000000011E-3</v>
      </c>
      <c r="F8" s="60">
        <f>food_insecure</f>
        <v>9.0000000000000011E-3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9.0000000000000011E-3</v>
      </c>
      <c r="F9" s="60">
        <f>food_insecure</f>
        <v>9.0000000000000011E-3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0.59699999999999998</v>
      </c>
      <c r="E10" s="60">
        <f>IF(ISBLANK(comm_deliv), frac_children_health_facility,1)</f>
        <v>0.59699999999999998</v>
      </c>
      <c r="F10" s="60">
        <f>IF(ISBLANK(comm_deliv), frac_children_health_facility,1)</f>
        <v>0.59699999999999998</v>
      </c>
      <c r="G10" s="60">
        <f>IF(ISBLANK(comm_deliv), frac_children_health_facility,1)</f>
        <v>0.59699999999999998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9.0000000000000011E-3</v>
      </c>
      <c r="I15" s="60">
        <f>food_insecure</f>
        <v>9.0000000000000011E-3</v>
      </c>
      <c r="J15" s="60">
        <f>food_insecure</f>
        <v>9.0000000000000011E-3</v>
      </c>
      <c r="K15" s="60">
        <f>food_insecure</f>
        <v>9.0000000000000011E-3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0.94599999999999995</v>
      </c>
      <c r="I18" s="60">
        <f>frac_PW_health_facility</f>
        <v>0.94599999999999995</v>
      </c>
      <c r="J18" s="60">
        <f>frac_PW_health_facility</f>
        <v>0.94599999999999995</v>
      </c>
      <c r="K18" s="60">
        <f>frac_PW_health_facility</f>
        <v>0.94599999999999995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0.379</v>
      </c>
      <c r="M24" s="60">
        <f>famplan_unmet_need</f>
        <v>0.379</v>
      </c>
      <c r="N24" s="60">
        <f>famplan_unmet_need</f>
        <v>0.379</v>
      </c>
      <c r="O24" s="60">
        <f>famplan_unmet_need</f>
        <v>0.379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6.364581192398075E-2</v>
      </c>
      <c r="M25" s="60">
        <f>(1-food_insecure)*(0.49)+food_insecure*(0.7)</f>
        <v>0.49188999999999994</v>
      </c>
      <c r="N25" s="60">
        <f>(1-food_insecure)*(0.49)+food_insecure*(0.7)</f>
        <v>0.49188999999999994</v>
      </c>
      <c r="O25" s="60">
        <f>(1-food_insecure)*(0.49)+food_insecure*(0.7)</f>
        <v>0.49188999999999994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2.7276776538848895E-2</v>
      </c>
      <c r="M26" s="60">
        <f>(1-food_insecure)*(0.21)+food_insecure*(0.3)</f>
        <v>0.21081</v>
      </c>
      <c r="N26" s="60">
        <f>(1-food_insecure)*(0.21)+food_insecure*(0.3)</f>
        <v>0.21081</v>
      </c>
      <c r="O26" s="60">
        <f>(1-food_insecure)*(0.21)+food_insecure*(0.3)</f>
        <v>0.21081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3.8467746620178253E-2</v>
      </c>
      <c r="M27" s="60">
        <f>(1-food_insecure)*(0.3)</f>
        <v>0.29730000000000001</v>
      </c>
      <c r="N27" s="60">
        <f>(1-food_insecure)*(0.3)</f>
        <v>0.29730000000000001</v>
      </c>
      <c r="O27" s="60">
        <f>(1-food_insecure)*(0.3)</f>
        <v>0.29730000000000001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0.8706096649169921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tpeJOQzqHUON/aT7ky02S6Qa188tIxpk6kYwhpHDktxt47VYZNN58Dkv8kkzBWS8mbS0zDQ6BuWZjJTGVqWOg==" saltValue="urRZ1S+66+WyZSVMgppu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SvkMcKLpqd52Z+/wIcXr8ufva1sys/YWByaI3IOkpYXqEFV34GR8Q4ZbjvOM7gtiodhxjgTOEQnpnemNZ9zcA==" saltValue="2byU+HFLHEqG1OfqtV6m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7LnJyd9WVLutYi0D7ByEOat34wvb9S7YuxiL6ozCaKWMQHT9+/l5r6U8oLYWAlWSzsTEIeNxX0ugv6QItV/KA==" saltValue="3IxBaf9/6ssL3EKxmz7a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jJ5MESB0P0G8LzfUDYuYCJU/dUk+bAxMsyELdQ3HjwZJGyCgeST1d3pnNgh3WCtuAdMuqicW8Sa+chyL5da/Q==" saltValue="JQk5ceQT5LZkINUhfxf/5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a0LXnTEa6/lg8yRI8XnLPHpk2G/f/rQjh2ert+HKuEneH2GOJjaS3V4jo0RxjUT9Wp4hjNhRqYyA8vOa37syKw==" saltValue="VAOyoyUMF4hDi+8s/4tM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RY6bavIRgzHEpAdqZNuOjtr6PUzXP1LlKciiJSmvoUDcRI8WJVvk3th94t+UWZ5D/Ynhiq9ikO/ptrgFvJIRw==" saltValue="oRXT5zcmNcJhhxhygVde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142093.02239999999</v>
      </c>
      <c r="C2" s="49">
        <v>240000</v>
      </c>
      <c r="D2" s="49">
        <v>506000</v>
      </c>
      <c r="E2" s="49">
        <v>525000</v>
      </c>
      <c r="F2" s="49">
        <v>345000</v>
      </c>
      <c r="G2" s="17">
        <f t="shared" ref="G2:G11" si="0">C2+D2+E2+F2</f>
        <v>1616000</v>
      </c>
      <c r="H2" s="17">
        <f t="shared" ref="H2:H11" si="1">(B2 + stillbirth*B2/(1000-stillbirth))/(1-abortion)</f>
        <v>162580.58542788061</v>
      </c>
      <c r="I2" s="17">
        <f t="shared" ref="I2:I11" si="2">G2-H2</f>
        <v>1453419.4145721195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140133.40779999999</v>
      </c>
      <c r="C3" s="50">
        <v>249000</v>
      </c>
      <c r="D3" s="50">
        <v>491000</v>
      </c>
      <c r="E3" s="50">
        <v>539000</v>
      </c>
      <c r="F3" s="50">
        <v>350000</v>
      </c>
      <c r="G3" s="17">
        <f t="shared" si="0"/>
        <v>1629000</v>
      </c>
      <c r="H3" s="17">
        <f t="shared" si="1"/>
        <v>160338.42544352784</v>
      </c>
      <c r="I3" s="17">
        <f t="shared" si="2"/>
        <v>1468661.5745564722</v>
      </c>
    </row>
    <row r="4" spans="1:9" ht="15.75" customHeight="1" x14ac:dyDescent="0.25">
      <c r="A4" s="5">
        <f t="shared" si="3"/>
        <v>2023</v>
      </c>
      <c r="B4" s="49">
        <v>138043.28039999999</v>
      </c>
      <c r="C4" s="50">
        <v>262000</v>
      </c>
      <c r="D4" s="50">
        <v>477000</v>
      </c>
      <c r="E4" s="50">
        <v>549000</v>
      </c>
      <c r="F4" s="50">
        <v>356000</v>
      </c>
      <c r="G4" s="17">
        <f t="shared" si="0"/>
        <v>1644000</v>
      </c>
      <c r="H4" s="17">
        <f t="shared" si="1"/>
        <v>157946.93478078258</v>
      </c>
      <c r="I4" s="17">
        <f t="shared" si="2"/>
        <v>1486053.0652192174</v>
      </c>
    </row>
    <row r="5" spans="1:9" ht="15.75" customHeight="1" x14ac:dyDescent="0.25">
      <c r="A5" s="5">
        <f t="shared" si="3"/>
        <v>2024</v>
      </c>
      <c r="B5" s="49">
        <v>135805.9472</v>
      </c>
      <c r="C5" s="50">
        <v>277000</v>
      </c>
      <c r="D5" s="50">
        <v>466000</v>
      </c>
      <c r="E5" s="50">
        <v>554000</v>
      </c>
      <c r="F5" s="50">
        <v>366000</v>
      </c>
      <c r="G5" s="17">
        <f t="shared" si="0"/>
        <v>1663000</v>
      </c>
      <c r="H5" s="17">
        <f t="shared" si="1"/>
        <v>155387.01357346767</v>
      </c>
      <c r="I5" s="17">
        <f t="shared" si="2"/>
        <v>1507612.9864265323</v>
      </c>
    </row>
    <row r="6" spans="1:9" ht="15.75" customHeight="1" x14ac:dyDescent="0.25">
      <c r="A6" s="5">
        <f t="shared" si="3"/>
        <v>2025</v>
      </c>
      <c r="B6" s="49">
        <v>133445.916</v>
      </c>
      <c r="C6" s="50">
        <v>293000</v>
      </c>
      <c r="D6" s="50">
        <v>459000</v>
      </c>
      <c r="E6" s="50">
        <v>554000</v>
      </c>
      <c r="F6" s="50">
        <v>380000</v>
      </c>
      <c r="G6" s="17">
        <f t="shared" si="0"/>
        <v>1686000</v>
      </c>
      <c r="H6" s="17">
        <f t="shared" si="1"/>
        <v>152686.70325813117</v>
      </c>
      <c r="I6" s="17">
        <f t="shared" si="2"/>
        <v>1533313.2967418688</v>
      </c>
    </row>
    <row r="7" spans="1:9" ht="15.75" customHeight="1" x14ac:dyDescent="0.25">
      <c r="A7" s="5">
        <f t="shared" si="3"/>
        <v>2026</v>
      </c>
      <c r="B7" s="49">
        <v>132981.64000000001</v>
      </c>
      <c r="C7" s="50">
        <v>309000</v>
      </c>
      <c r="D7" s="50">
        <v>458000</v>
      </c>
      <c r="E7" s="50">
        <v>547000</v>
      </c>
      <c r="F7" s="50">
        <v>398000</v>
      </c>
      <c r="G7" s="17">
        <f t="shared" si="0"/>
        <v>1712000</v>
      </c>
      <c r="H7" s="17">
        <f t="shared" si="1"/>
        <v>152155.48601322222</v>
      </c>
      <c r="I7" s="17">
        <f t="shared" si="2"/>
        <v>1559844.5139867777</v>
      </c>
    </row>
    <row r="8" spans="1:9" ht="15.75" customHeight="1" x14ac:dyDescent="0.25">
      <c r="A8" s="5">
        <f t="shared" si="3"/>
        <v>2027</v>
      </c>
      <c r="B8" s="49">
        <v>132422.6</v>
      </c>
      <c r="C8" s="50">
        <v>326000</v>
      </c>
      <c r="D8" s="50">
        <v>460000</v>
      </c>
      <c r="E8" s="50">
        <v>537000</v>
      </c>
      <c r="F8" s="50">
        <v>419000</v>
      </c>
      <c r="G8" s="17">
        <f t="shared" si="0"/>
        <v>1742000</v>
      </c>
      <c r="H8" s="17">
        <f t="shared" si="1"/>
        <v>151515.84130060751</v>
      </c>
      <c r="I8" s="17">
        <f t="shared" si="2"/>
        <v>1590484.1586993926</v>
      </c>
    </row>
    <row r="9" spans="1:9" ht="15.75" customHeight="1" x14ac:dyDescent="0.25">
      <c r="A9" s="5">
        <f t="shared" si="3"/>
        <v>2028</v>
      </c>
      <c r="B9" s="49">
        <v>131827.24799999999</v>
      </c>
      <c r="C9" s="50">
        <v>342000</v>
      </c>
      <c r="D9" s="50">
        <v>467000</v>
      </c>
      <c r="E9" s="50">
        <v>522000</v>
      </c>
      <c r="F9" s="50">
        <v>444000</v>
      </c>
      <c r="G9" s="17">
        <f t="shared" si="0"/>
        <v>1775000</v>
      </c>
      <c r="H9" s="17">
        <f t="shared" si="1"/>
        <v>150834.64897278731</v>
      </c>
      <c r="I9" s="17">
        <f t="shared" si="2"/>
        <v>1624165.3510272126</v>
      </c>
    </row>
    <row r="10" spans="1:9" ht="15.75" customHeight="1" x14ac:dyDescent="0.25">
      <c r="A10" s="5">
        <f t="shared" si="3"/>
        <v>2029</v>
      </c>
      <c r="B10" s="49">
        <v>131140.33600000001</v>
      </c>
      <c r="C10" s="50">
        <v>355000</v>
      </c>
      <c r="D10" s="50">
        <v>479000</v>
      </c>
      <c r="E10" s="50">
        <v>505000</v>
      </c>
      <c r="F10" s="50">
        <v>466000</v>
      </c>
      <c r="G10" s="17">
        <f t="shared" si="0"/>
        <v>1805000</v>
      </c>
      <c r="H10" s="17">
        <f t="shared" si="1"/>
        <v>150048.69514330893</v>
      </c>
      <c r="I10" s="17">
        <f t="shared" si="2"/>
        <v>1654951.304856691</v>
      </c>
    </row>
    <row r="11" spans="1:9" ht="15.75" customHeight="1" x14ac:dyDescent="0.25">
      <c r="A11" s="5">
        <f t="shared" si="3"/>
        <v>2030</v>
      </c>
      <c r="B11" s="49">
        <v>130418.71400000001</v>
      </c>
      <c r="C11" s="50">
        <v>364000</v>
      </c>
      <c r="D11" s="50">
        <v>495000</v>
      </c>
      <c r="E11" s="50">
        <v>489000</v>
      </c>
      <c r="F11" s="50">
        <v>486000</v>
      </c>
      <c r="G11" s="17">
        <f t="shared" si="0"/>
        <v>1834000</v>
      </c>
      <c r="H11" s="17">
        <f t="shared" si="1"/>
        <v>149223.02668164889</v>
      </c>
      <c r="I11" s="17">
        <f t="shared" si="2"/>
        <v>1684776.9733183512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EHTbFSuP8dw+NG5M3EDUpQAbNjNAjEPhcT0YTWXfpTLUmnmQp6qzlVhuxkGqUmthGSz2RQh+OP0mXpm42vM8Q==" saltValue="OsNJsFQmtSYIjMIKK9Htj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2.5841851430839986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2.5841851430839986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12.059904417914735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12.059904417914735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1.856015533600279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1.856015533600279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3.8896919722334231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3.8896919722334231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Xf4B4o7f+ai16eqwUudwAR0WFDyZmrIonvzbaKJpu6tJnSgk5LKtL05tTqXlCh5wVzadK9fqdL99ziYW2MFeAw==" saltValue="5n8Y7OaHHhRMKwd0GzhuK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ljhMAGewhaba+OmKPSzVOBR+zHmC/2g4PiDG8CdBv76KeHqWWrGtzjrUJxrVL2zgpI1N5rHGSnzoL0pmUREmA==" saltValue="edA5pgev9IR5qXlg1pWY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s/pQLtlTFKeyOmONlq3+dGeQ9Lgj5So85RE5ikO9haNG3eyHgoL1dZNOxFTrLwlSJ0FVZ+g8sWPTRnOu49Fmw==" saltValue="DJp9RsRLDEPVoSj46Sy8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0.61723120094770201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0.60260734485379752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0.86216709594162577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0.86931077884210328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0.86216709594162577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0.41612197357040781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0.40126783620127637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0.83713305332884491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0.82857732563876918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0.83713305332884491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0.82857732563876918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0.91251964922184237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0.90748647882959366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0.90168452850143799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0.89609894195631712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0.90168452850143799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0.89609894195631712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YyC/ldR660rMC18G90yFLrk7BKaSYQGZvfTZPOMT/uPudwotSIdQGfh+N61mknKolyOt0FEegMaCv7SDGZm+oA==" saltValue="JW6eEKayreEzhSBqzfIg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U51EvjAYuaozUJlz+3wMAD78n41fvZmO2SiLhiy68PBSIUx3QXZVbJhAwUio/swbjL3UVPiFzYakPUcDmBw7A==" saltValue="C74dF4bUPW9H/Y0TIq0/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0.48674973518124492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0.58403648666355279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0.58403648666355279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0.60753532182103587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0.60753532182103587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0.60753532182103587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0.60753532182103587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0.62239723810551306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0.62239723810551306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0.62239723810551306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0.62239723810551306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0.59599843285844512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0.68593839557654801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0.68593839557654801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0.70657276995305152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0.70657276995305152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0.70657276995305152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0.70657276995305152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0.71941638608305269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0.71941638608305269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0.71941638608305269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0.71941638608305269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0.30213907078526009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0.3906089974653309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0.3906089974653309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0.41407245121516278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0.41407245121516278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0.41407245121516278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0.41407245121516278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0.42937951224353094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0.42937951224353094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0.42937951224353094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0.42937951224353094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0.46252609820285706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0.56025626577767118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0.56025626577767118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0.5841419462156916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0.5841419462156916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0.5841419462156916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0.5841419462156916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0.59930546280219033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0.59930546280219033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0.59930546280219033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0.59930546280219033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0.92262960242611369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0.94639425468753691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0.94639425468753691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0.95113529009349451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0.95113529009349451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0.95113529009349451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0.95113529009349451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0.95397149301133843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0.95397149301133843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0.95397149301133843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0.95397149301133843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0.80920796799856742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0.86262330341331594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0.86262330341331594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0.87378518238041136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0.87378518238041136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0.87378518238041136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0.87378518238041136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0.8805470943080691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0.8805470943080691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0.8805470943080691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0.8805470943080691</v>
      </c>
    </row>
  </sheetData>
  <sheetProtection algorithmName="SHA-512" hashValue="NhTmTCXvDJRCyqRYZi4LDojqul/7wkDfQ9jOseqy4tiNZ+oe1pOm6CcaTYZCVek6pzlX9XiVEK/yYSDBg0fxHg==" saltValue="Gkr0ngTjTEAxvhcDhWBb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0.74877294769560554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0.75015767556665969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0.7501297817584538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0.75110547155329388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0.74535153836997836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0.74793789230913021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0.74986150115567285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0.75011034201568982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0.64556528847275763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0.64725088790485541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0.64721690807702059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0.64840609792626758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0.64141144209617862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0.64455003093089425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0.64689014572151182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0.6471932274830916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0.86008516713816685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0.86097027742961618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0.8609524621673994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0.86157526828197839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0.85789198929123434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0.85955070296211822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0.86078108627107985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0.86094004601379681</v>
      </c>
    </row>
  </sheetData>
  <sheetProtection algorithmName="SHA-512" hashValue="wJ9w9NKkoMYBJODvqHu35/+M/yeOmDCtfgAjFL97HK8471Frvq6fnEQZ90HLnRtEWS91TMLWvEY0P50q8KxkTg==" saltValue="WsB0md/dYW5el/VRbsrG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XTkkSkBJDPR3ReNJ/nqZcqmBgdcTW+Ox87l05R4Q1cR71Zzgw4COzViBNVFCLQmp5/8Wm3JrlUmX6UWqM2Jp1w==" saltValue="jxrH3uDZZM9C/v0+BXb3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LIUN3PsRQYyyw/c6Tclofm7P4TvE2rn5cmxB7+4e++6l+KqxNlUTnAQgTq6vW8lurYx1lXekJNZX4ZakJ/TaSA==" saltValue="slj3qaHfaeC1llZ/IchOQ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7.663297009602181E-2</v>
      </c>
    </row>
    <row r="5" spans="1:8" ht="15.75" customHeight="1" x14ac:dyDescent="0.25">
      <c r="B5" s="19" t="s">
        <v>95</v>
      </c>
      <c r="C5" s="101">
        <v>3.8092956289079848E-2</v>
      </c>
    </row>
    <row r="6" spans="1:8" ht="15.75" customHeight="1" x14ac:dyDescent="0.25">
      <c r="B6" s="19" t="s">
        <v>91</v>
      </c>
      <c r="C6" s="101">
        <v>0.25007799537184888</v>
      </c>
    </row>
    <row r="7" spans="1:8" ht="15.75" customHeight="1" x14ac:dyDescent="0.25">
      <c r="B7" s="19" t="s">
        <v>96</v>
      </c>
      <c r="C7" s="101">
        <v>0.47414589933038431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0.14158262098607469</v>
      </c>
    </row>
    <row r="10" spans="1:8" ht="15.75" customHeight="1" x14ac:dyDescent="0.25">
      <c r="B10" s="19" t="s">
        <v>94</v>
      </c>
      <c r="C10" s="101">
        <v>1.9467557926590381E-2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8.0479982724714988E-2</v>
      </c>
      <c r="D14" s="55">
        <v>8.0479982724714988E-2</v>
      </c>
      <c r="E14" s="55">
        <v>8.0479982724714988E-2</v>
      </c>
      <c r="F14" s="55">
        <v>8.0479982724714988E-2</v>
      </c>
    </row>
    <row r="15" spans="1:8" ht="15.75" customHeight="1" x14ac:dyDescent="0.25">
      <c r="B15" s="19" t="s">
        <v>102</v>
      </c>
      <c r="C15" s="101">
        <v>0.38463735668551458</v>
      </c>
      <c r="D15" s="101">
        <v>0.38463735668551458</v>
      </c>
      <c r="E15" s="101">
        <v>0.38463735668551458</v>
      </c>
      <c r="F15" s="101">
        <v>0.38463735668551458</v>
      </c>
    </row>
    <row r="16" spans="1:8" ht="15.75" customHeight="1" x14ac:dyDescent="0.25">
      <c r="B16" s="19" t="s">
        <v>2</v>
      </c>
      <c r="C16" s="101">
        <v>2.852145464530664E-2</v>
      </c>
      <c r="D16" s="101">
        <v>2.852145464530664E-2</v>
      </c>
      <c r="E16" s="101">
        <v>2.852145464530664E-2</v>
      </c>
      <c r="F16" s="101">
        <v>2.852145464530664E-2</v>
      </c>
    </row>
    <row r="17" spans="1:8" ht="15.75" customHeight="1" x14ac:dyDescent="0.25">
      <c r="B17" s="19" t="s">
        <v>90</v>
      </c>
      <c r="C17" s="101">
        <v>9.4526946547894303E-4</v>
      </c>
      <c r="D17" s="101">
        <v>9.4526946547894303E-4</v>
      </c>
      <c r="E17" s="101">
        <v>9.4526946547894303E-4</v>
      </c>
      <c r="F17" s="101">
        <v>9.4526946547894303E-4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2.302350120605564E-3</v>
      </c>
      <c r="D19" s="101">
        <v>2.302350120605564E-3</v>
      </c>
      <c r="E19" s="101">
        <v>2.302350120605564E-3</v>
      </c>
      <c r="F19" s="101">
        <v>2.302350120605564E-3</v>
      </c>
    </row>
    <row r="20" spans="1:8" ht="15.75" customHeight="1" x14ac:dyDescent="0.25">
      <c r="B20" s="19" t="s">
        <v>79</v>
      </c>
      <c r="C20" s="101">
        <v>1.205827648686366E-2</v>
      </c>
      <c r="D20" s="101">
        <v>1.205827648686366E-2</v>
      </c>
      <c r="E20" s="101">
        <v>1.205827648686366E-2</v>
      </c>
      <c r="F20" s="101">
        <v>1.205827648686366E-2</v>
      </c>
    </row>
    <row r="21" spans="1:8" ht="15.75" customHeight="1" x14ac:dyDescent="0.25">
      <c r="B21" s="19" t="s">
        <v>88</v>
      </c>
      <c r="C21" s="101">
        <v>0.14827050744448941</v>
      </c>
      <c r="D21" s="101">
        <v>0.14827050744448941</v>
      </c>
      <c r="E21" s="101">
        <v>0.14827050744448941</v>
      </c>
      <c r="F21" s="101">
        <v>0.14827050744448941</v>
      </c>
    </row>
    <row r="22" spans="1:8" ht="15.75" customHeight="1" x14ac:dyDescent="0.25">
      <c r="B22" s="19" t="s">
        <v>99</v>
      </c>
      <c r="C22" s="101">
        <v>0.3427848024270263</v>
      </c>
      <c r="D22" s="101">
        <v>0.3427848024270263</v>
      </c>
      <c r="E22" s="101">
        <v>0.3427848024270263</v>
      </c>
      <c r="F22" s="101">
        <v>0.3427848024270263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8.6989028999999995E-2</v>
      </c>
    </row>
    <row r="27" spans="1:8" ht="15.75" customHeight="1" x14ac:dyDescent="0.25">
      <c r="B27" s="19" t="s">
        <v>89</v>
      </c>
      <c r="C27" s="101">
        <v>5.4674084999999983E-2</v>
      </c>
    </row>
    <row r="28" spans="1:8" ht="15.75" customHeight="1" x14ac:dyDescent="0.25">
      <c r="B28" s="19" t="s">
        <v>103</v>
      </c>
      <c r="C28" s="101">
        <v>7.8007822000000004E-2</v>
      </c>
    </row>
    <row r="29" spans="1:8" ht="15.75" customHeight="1" x14ac:dyDescent="0.25">
      <c r="B29" s="19" t="s">
        <v>86</v>
      </c>
      <c r="C29" s="101">
        <v>0.25304623700000001</v>
      </c>
    </row>
    <row r="30" spans="1:8" ht="15.75" customHeight="1" x14ac:dyDescent="0.25">
      <c r="B30" s="19" t="s">
        <v>4</v>
      </c>
      <c r="C30" s="101">
        <v>6.4168437999999994E-2</v>
      </c>
    </row>
    <row r="31" spans="1:8" ht="15.75" customHeight="1" x14ac:dyDescent="0.25">
      <c r="B31" s="19" t="s">
        <v>80</v>
      </c>
      <c r="C31" s="101">
        <v>3.8459681000000003E-2</v>
      </c>
    </row>
    <row r="32" spans="1:8" ht="15.75" customHeight="1" x14ac:dyDescent="0.25">
      <c r="B32" s="19" t="s">
        <v>85</v>
      </c>
      <c r="C32" s="101">
        <v>7.8795084000000001E-2</v>
      </c>
    </row>
    <row r="33" spans="2:3" ht="15.75" customHeight="1" x14ac:dyDescent="0.25">
      <c r="B33" s="19" t="s">
        <v>100</v>
      </c>
      <c r="C33" s="101">
        <v>6.8855599000000017E-2</v>
      </c>
    </row>
    <row r="34" spans="2:3" ht="15.75" customHeight="1" x14ac:dyDescent="0.25">
      <c r="B34" s="19" t="s">
        <v>87</v>
      </c>
      <c r="C34" s="101">
        <v>0.27700402600000001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/b/WosvqArFEB4AeqPQ4aZHN61G4S2lIx5naTYtJjn1DpVnx8BstIpP9R+jxjuW/B6QNWYicNGM3bZ6HGNsSvA==" saltValue="bNBszjVYj8sOfmOiIDr89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0.72671792628404508</v>
      </c>
      <c r="D2" s="52">
        <f>IFERROR(1-_xlfn.NORM.DIST(_xlfn.NORM.INV(SUM(D4:D5), 0, 1) + 1, 0, 1, TRUE), "")</f>
        <v>0.72671792628404508</v>
      </c>
      <c r="E2" s="52">
        <f>IFERROR(1-_xlfn.NORM.DIST(_xlfn.NORM.INV(SUM(E4:E5), 0, 1) + 1, 0, 1, TRUE), "")</f>
        <v>0.62659136286067285</v>
      </c>
      <c r="F2" s="52">
        <f>IFERROR(1-_xlfn.NORM.DIST(_xlfn.NORM.INV(SUM(F4:F5), 0, 1) + 1, 0, 1, TRUE), "")</f>
        <v>0.51965403947390543</v>
      </c>
      <c r="G2" s="52">
        <f>IFERROR(1-_xlfn.NORM.DIST(_xlfn.NORM.INV(SUM(G4:G5), 0, 1) + 1, 0, 1, TRUE), "")</f>
        <v>0.56275776040323966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0.21880554371595493</v>
      </c>
      <c r="D3" s="52">
        <f>IFERROR(_xlfn.NORM.DIST(_xlfn.NORM.INV(SUM(D4:D5), 0, 1) + 1, 0, 1, TRUE) - SUM(D4:D5), "")</f>
        <v>0.21880554371595493</v>
      </c>
      <c r="E3" s="52">
        <f>IFERROR(_xlfn.NORM.DIST(_xlfn.NORM.INV(SUM(E4:E5), 0, 1) + 1, 0, 1, TRUE) - SUM(E4:E5), "")</f>
        <v>0.28046415313932715</v>
      </c>
      <c r="F3" s="52">
        <f>IFERROR(_xlfn.NORM.DIST(_xlfn.NORM.INV(SUM(F4:F5), 0, 1) + 1, 0, 1, TRUE) - SUM(F4:F5), "")</f>
        <v>0.33332254952609458</v>
      </c>
      <c r="G3" s="52">
        <f>IFERROR(_xlfn.NORM.DIST(_xlfn.NORM.INV(SUM(G4:G5), 0, 1) + 1, 0, 1, TRUE) - SUM(G4:G5), "")</f>
        <v>0.31380305359676042</v>
      </c>
    </row>
    <row r="4" spans="1:15" ht="15.75" customHeight="1" x14ac:dyDescent="0.25">
      <c r="B4" s="5" t="s">
        <v>110</v>
      </c>
      <c r="C4" s="45">
        <v>3.5780458000000001E-2</v>
      </c>
      <c r="D4" s="53">
        <v>3.5780458000000001E-2</v>
      </c>
      <c r="E4" s="53">
        <v>3.1043935000000002E-2</v>
      </c>
      <c r="F4" s="53">
        <v>0.11139776</v>
      </c>
      <c r="G4" s="53">
        <v>9.334521300000001E-2</v>
      </c>
    </row>
    <row r="5" spans="1:15" ht="15.75" customHeight="1" x14ac:dyDescent="0.25">
      <c r="B5" s="5" t="s">
        <v>106</v>
      </c>
      <c r="C5" s="45">
        <v>1.8696072000000001E-2</v>
      </c>
      <c r="D5" s="53">
        <v>1.8696072000000001E-2</v>
      </c>
      <c r="E5" s="53">
        <v>6.1900548999999999E-2</v>
      </c>
      <c r="F5" s="53">
        <v>3.5625651000000001E-2</v>
      </c>
      <c r="G5" s="53">
        <v>3.0093973E-2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0.73878724235456128</v>
      </c>
      <c r="D8" s="52">
        <f>IFERROR(1-_xlfn.NORM.DIST(_xlfn.NORM.INV(SUM(D10:D11), 0, 1) + 1, 0, 1, TRUE), "")</f>
        <v>0.73878724235456128</v>
      </c>
      <c r="E8" s="52">
        <f>IFERROR(1-_xlfn.NORM.DIST(_xlfn.NORM.INV(SUM(E10:E11), 0, 1) + 1, 0, 1, TRUE), "")</f>
        <v>0.8109213034353947</v>
      </c>
      <c r="F8" s="52">
        <f>IFERROR(1-_xlfn.NORM.DIST(_xlfn.NORM.INV(SUM(F10:F11), 0, 1) + 1, 0, 1, TRUE), "")</f>
        <v>0.85378708761415101</v>
      </c>
      <c r="G8" s="52">
        <f>IFERROR(1-_xlfn.NORM.DIST(_xlfn.NORM.INV(SUM(G10:G11), 0, 1) + 1, 0, 1, TRUE), "")</f>
        <v>0.88685092647358732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0.21066972264543871</v>
      </c>
      <c r="D9" s="52">
        <f>IFERROR(_xlfn.NORM.DIST(_xlfn.NORM.INV(SUM(D10:D11), 0, 1) + 1, 0, 1, TRUE) - SUM(D10:D11), "")</f>
        <v>0.21066972264543871</v>
      </c>
      <c r="E9" s="52">
        <f>IFERROR(_xlfn.NORM.DIST(_xlfn.NORM.INV(SUM(E10:E11), 0, 1) + 1, 0, 1, TRUE) - SUM(E10:E11), "")</f>
        <v>0.15911289396460529</v>
      </c>
      <c r="F9" s="52">
        <f>IFERROR(_xlfn.NORM.DIST(_xlfn.NORM.INV(SUM(F10:F11), 0, 1) + 1, 0, 1, TRUE) - SUM(F10:F11), "")</f>
        <v>0.12616764698584898</v>
      </c>
      <c r="G9" s="52">
        <f>IFERROR(_xlfn.NORM.DIST(_xlfn.NORM.INV(SUM(G10:G11), 0, 1) + 1, 0, 1, TRUE) - SUM(G10:G11), "")</f>
        <v>9.9594751126412723E-2</v>
      </c>
    </row>
    <row r="10" spans="1:15" ht="15.75" customHeight="1" x14ac:dyDescent="0.25">
      <c r="B10" s="5" t="s">
        <v>107</v>
      </c>
      <c r="C10" s="45">
        <v>3.4095843000000001E-2</v>
      </c>
      <c r="D10" s="53">
        <v>3.4095843000000001E-2</v>
      </c>
      <c r="E10" s="53">
        <v>2.0798855000000002E-2</v>
      </c>
      <c r="F10" s="53">
        <v>1.0730869000000001E-2</v>
      </c>
      <c r="G10" s="53">
        <v>9.4171369000000012E-3</v>
      </c>
    </row>
    <row r="11" spans="1:15" ht="15.75" customHeight="1" x14ac:dyDescent="0.25">
      <c r="B11" s="5" t="s">
        <v>119</v>
      </c>
      <c r="C11" s="45">
        <v>1.6447191999999999E-2</v>
      </c>
      <c r="D11" s="53">
        <v>1.6447191999999999E-2</v>
      </c>
      <c r="E11" s="53">
        <v>9.166947600000001E-3</v>
      </c>
      <c r="F11" s="53">
        <v>9.314396400000001E-3</v>
      </c>
      <c r="G11" s="53">
        <v>4.1371855000000004E-3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0.66876521474999995</v>
      </c>
      <c r="D14" s="54">
        <v>0.63119051921299996</v>
      </c>
      <c r="E14" s="54">
        <v>0.63119051921299996</v>
      </c>
      <c r="F14" s="54">
        <v>0.45397782957600002</v>
      </c>
      <c r="G14" s="54">
        <v>0.45397782957600002</v>
      </c>
      <c r="H14" s="45">
        <v>0.39800000000000002</v>
      </c>
      <c r="I14" s="55">
        <v>0.39800000000000002</v>
      </c>
      <c r="J14" s="55">
        <v>0.39800000000000002</v>
      </c>
      <c r="K14" s="55">
        <v>0.39800000000000002</v>
      </c>
      <c r="L14" s="45">
        <v>0.35899999999999999</v>
      </c>
      <c r="M14" s="55">
        <v>0.35899999999999999</v>
      </c>
      <c r="N14" s="55">
        <v>0.35899999999999999</v>
      </c>
      <c r="O14" s="55">
        <v>0.35899999999999999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0.39389669260081722</v>
      </c>
      <c r="D15" s="52">
        <f t="shared" si="0"/>
        <v>0.37176553510178406</v>
      </c>
      <c r="E15" s="52">
        <f t="shared" si="0"/>
        <v>0.37176553510178406</v>
      </c>
      <c r="F15" s="52">
        <f t="shared" si="0"/>
        <v>0.26738885581979788</v>
      </c>
      <c r="G15" s="52">
        <f t="shared" si="0"/>
        <v>0.26738885581979788</v>
      </c>
      <c r="H15" s="52">
        <f t="shared" si="0"/>
        <v>0.23441841800000002</v>
      </c>
      <c r="I15" s="52">
        <f t="shared" si="0"/>
        <v>0.23441841800000002</v>
      </c>
      <c r="J15" s="52">
        <f t="shared" si="0"/>
        <v>0.23441841800000002</v>
      </c>
      <c r="K15" s="52">
        <f t="shared" si="0"/>
        <v>0.23441841800000002</v>
      </c>
      <c r="L15" s="52">
        <f t="shared" si="0"/>
        <v>0.21144776900000001</v>
      </c>
      <c r="M15" s="52">
        <f t="shared" si="0"/>
        <v>0.21144776900000001</v>
      </c>
      <c r="N15" s="52">
        <f t="shared" si="0"/>
        <v>0.21144776900000001</v>
      </c>
      <c r="O15" s="52">
        <f t="shared" si="0"/>
        <v>0.21144776900000001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ZLz39Edc3t6ONMmAEx3knI+IrLNgHEQ4S+L7fdr/8Si+q88Vw5tNB24UoVfzVo7WTorM5Yd+qAjsKMjhc7UHg==" saltValue="xP9kxmmRNb9T+OEUI87m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0.70550790000000008</v>
      </c>
      <c r="D2" s="53">
        <v>0.41442689999999999</v>
      </c>
      <c r="E2" s="53"/>
      <c r="F2" s="53"/>
      <c r="G2" s="53"/>
    </row>
    <row r="3" spans="1:7" x14ac:dyDescent="0.25">
      <c r="B3" s="3" t="s">
        <v>127</v>
      </c>
      <c r="C3" s="53">
        <v>0.14739630000000001</v>
      </c>
      <c r="D3" s="53">
        <v>0.24610799999999999</v>
      </c>
      <c r="E3" s="53"/>
      <c r="F3" s="53"/>
      <c r="G3" s="53"/>
    </row>
    <row r="4" spans="1:7" x14ac:dyDescent="0.25">
      <c r="B4" s="3" t="s">
        <v>126</v>
      </c>
      <c r="C4" s="53">
        <v>0.1441006</v>
      </c>
      <c r="D4" s="53">
        <v>0.319693</v>
      </c>
      <c r="E4" s="53">
        <v>0.8713654279708859</v>
      </c>
      <c r="F4" s="53">
        <v>0.39406397938728299</v>
      </c>
      <c r="G4" s="53"/>
    </row>
    <row r="5" spans="1:7" x14ac:dyDescent="0.25">
      <c r="B5" s="3" t="s">
        <v>125</v>
      </c>
      <c r="C5" s="52">
        <v>2.9952400000000001E-3</v>
      </c>
      <c r="D5" s="52">
        <v>1.9772100000000001E-2</v>
      </c>
      <c r="E5" s="52">
        <f>1-SUM(E2:E4)</f>
        <v>0.1286345720291141</v>
      </c>
      <c r="F5" s="52">
        <f>1-SUM(F2:F4)</f>
        <v>0.60593602061271701</v>
      </c>
      <c r="G5" s="52">
        <f>1-SUM(G2:G4)</f>
        <v>1</v>
      </c>
    </row>
  </sheetData>
  <sheetProtection algorithmName="SHA-512" hashValue="FGYoA/Ha1tTwZXLFOfT67l40bTzEEgrAD153MOqUHOjKq8FoWQrW5tjBGF+dtG2t6ebIiyrTj7Rz1DrWtN81aw==" saltValue="Gq2WOdNcTMiwYU5Gjp9/e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e1p442q+13+f91L4MCjCVh0ipqDUlulbSutdGDP8FFpM4x0iLeuAuy1fTAl6myvGypFIGKG6FKtjH2xg5zE7A==" saltValue="/adUuW65rzGTN7iqBXmr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dTPEhfRWnLItASQfHTvFT1y3VEgah65+oPOfokxEAbcLnxAXOrhsPHjxeXjVaFgidJRvfz0bWLoM7jDlrBNh1Q==" saltValue="7xBc0m66vQsGotw4ZIJz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kFZ7a0fo5VwVX7+Vd8VLbOIx7duegysIKtjigrg7RsaJHXA9geG7IVzvJD15DmUY50fgHuoqUzl4lbGMA8hctQ==" saltValue="7XGByTkCpo01R72xBnhY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+sAvfN/tkGmlfvGsfpRx3Oef1W17OvHn2yz6pll9Bap2AMFGQSns4wZtH+xmr70T5tGJakm3fSg5RZUvQC8vGw==" saltValue="d3ISQ5P6SuQXEB+sVXhn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2024-03-18T00:55:57Z</dcterms:modified>
</cp:coreProperties>
</file>