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0B0D4AE9-67E8-418B-BD35-5204F9FC9DFB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H39" i="2"/>
  <c r="G39" i="2"/>
  <c r="I39" i="2" s="1"/>
  <c r="H38" i="2"/>
  <c r="I38" i="2" s="1"/>
  <c r="G38" i="2"/>
  <c r="H11" i="2"/>
  <c r="I11" i="2" s="1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H5" i="2"/>
  <c r="I5" i="2" s="1"/>
  <c r="G5" i="2"/>
  <c r="H4" i="2"/>
  <c r="G4" i="2"/>
  <c r="H3" i="2"/>
  <c r="I3" i="2" s="1"/>
  <c r="G3" i="2"/>
  <c r="H2" i="2"/>
  <c r="G2" i="2"/>
  <c r="I2" i="2" s="1"/>
  <c r="A2" i="2"/>
  <c r="A31" i="2" s="1"/>
  <c r="C33" i="1"/>
  <c r="C20" i="1"/>
  <c r="A33" i="2" l="1"/>
  <c r="A3" i="2"/>
  <c r="A13" i="2"/>
  <c r="A24" i="2"/>
  <c r="A34" i="2"/>
  <c r="I6" i="2"/>
  <c r="A14" i="2"/>
  <c r="A25" i="2"/>
  <c r="A35" i="2"/>
  <c r="A22" i="2"/>
  <c r="A39" i="2"/>
  <c r="A16" i="2"/>
  <c r="A17" i="2"/>
  <c r="A38" i="2"/>
  <c r="A19" i="2"/>
  <c r="A30" i="2"/>
  <c r="A21" i="2"/>
  <c r="A32" i="2"/>
  <c r="A26" i="2"/>
  <c r="A37" i="2"/>
  <c r="A40" i="2"/>
  <c r="A27" i="2"/>
  <c r="I4" i="2"/>
  <c r="A18" i="2"/>
  <c r="A2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<sst xmlns="http://schemas.openxmlformats.org/spreadsheetml/2006/main" count="2092" uniqueCount="341">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</sst>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11469.74291992189</v>
      </c>
    </row>
    <row r="8" spans="1:3" ht="15" customHeight="1" x14ac:dyDescent="0.25">
      <c r="B8" s="5" t="s">
        <v>44</v>
      </c>
      <c r="C8" s="44">
        <v>4.7E-2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0.81211067199706999</v>
      </c>
    </row>
    <row r="11" spans="1:3" ht="15" customHeight="1" x14ac:dyDescent="0.25">
      <c r="B11" s="5" t="s">
        <v>49</v>
      </c>
      <c r="C11" s="45">
        <v>0.90300000000000002</v>
      </c>
    </row>
    <row r="12" spans="1:3" ht="15" customHeight="1" x14ac:dyDescent="0.25">
      <c r="B12" s="5" t="s">
        <v>41</v>
      </c>
      <c r="C12" s="45">
        <v>0.72</v>
      </c>
    </row>
    <row r="13" spans="1:3" ht="15" customHeight="1" x14ac:dyDescent="0.25">
      <c r="B13" s="5" t="s">
        <v>62</v>
      </c>
      <c r="C13" s="45">
        <v>0.27600000000000002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0.14169999999999999</v>
      </c>
    </row>
    <row r="24" spans="1:3" ht="15" customHeight="1" x14ac:dyDescent="0.25">
      <c r="B24" s="15" t="s">
        <v>46</v>
      </c>
      <c r="C24" s="45">
        <v>0.49370000000000003</v>
      </c>
    </row>
    <row r="25" spans="1:3" ht="15" customHeight="1" x14ac:dyDescent="0.25">
      <c r="B25" s="15" t="s">
        <v>47</v>
      </c>
      <c r="C25" s="45">
        <v>0.31890000000000002</v>
      </c>
    </row>
    <row r="26" spans="1:3" ht="15" customHeight="1" x14ac:dyDescent="0.25">
      <c r="B26" s="15" t="s">
        <v>48</v>
      </c>
      <c r="C26" s="45">
        <v>4.5699999999999998E-2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0.35675533525383901</v>
      </c>
    </row>
    <row r="30" spans="1:3" ht="14.25" customHeight="1" x14ac:dyDescent="0.25">
      <c r="B30" s="25" t="s">
        <v>63</v>
      </c>
      <c r="C30" s="99">
        <v>6.5910586704521698E-2</v>
      </c>
    </row>
    <row r="31" spans="1:3" ht="14.25" customHeight="1" x14ac:dyDescent="0.25">
      <c r="B31" s="25" t="s">
        <v>10</v>
      </c>
      <c r="C31" s="99">
        <v>9.262041217609189E-2</v>
      </c>
    </row>
    <row r="32" spans="1:3" ht="14.25" customHeight="1" x14ac:dyDescent="0.25">
      <c r="B32" s="25" t="s">
        <v>11</v>
      </c>
      <c r="C32" s="99">
        <v>0.48471366586554798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12.740112099436899</v>
      </c>
    </row>
    <row r="38" spans="1:5" ht="15" customHeight="1" x14ac:dyDescent="0.25">
      <c r="B38" s="11" t="s">
        <v>35</v>
      </c>
      <c r="C38" s="43">
        <v>20.013846672465299</v>
      </c>
      <c r="D38" s="12"/>
      <c r="E38" s="13"/>
    </row>
    <row r="39" spans="1:5" ht="15" customHeight="1" x14ac:dyDescent="0.25">
      <c r="B39" s="11" t="s">
        <v>61</v>
      </c>
      <c r="C39" s="43">
        <v>22.328003022965699</v>
      </c>
      <c r="D39" s="12"/>
      <c r="E39" s="12"/>
    </row>
    <row r="40" spans="1:5" ht="15" customHeight="1" x14ac:dyDescent="0.25">
      <c r="B40" s="11" t="s">
        <v>36</v>
      </c>
      <c r="C40" s="100">
        <v>1.17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11.184526630000001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2.0190099999999999E-2</v>
      </c>
      <c r="D45" s="12"/>
    </row>
    <row r="46" spans="1:5" ht="15.75" customHeight="1" x14ac:dyDescent="0.25">
      <c r="B46" s="11" t="s">
        <v>51</v>
      </c>
      <c r="C46" s="45">
        <v>9.1186399999999987E-2</v>
      </c>
      <c r="D46" s="12"/>
    </row>
    <row r="47" spans="1:5" ht="15.75" customHeight="1" x14ac:dyDescent="0.25">
      <c r="B47" s="11" t="s">
        <v>59</v>
      </c>
      <c r="C47" s="45">
        <v>0.1337083</v>
      </c>
      <c r="D47" s="12"/>
      <c r="E47" s="13"/>
    </row>
    <row r="48" spans="1:5" ht="15" customHeight="1" x14ac:dyDescent="0.25">
      <c r="B48" s="11" t="s">
        <v>58</v>
      </c>
      <c r="C48" s="46">
        <v>0.7549151999999999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3.2</v>
      </c>
      <c r="D51" s="12"/>
    </row>
    <row r="52" spans="1:4" ht="15" customHeight="1" x14ac:dyDescent="0.25">
      <c r="B52" s="11" t="s">
        <v>13</v>
      </c>
      <c r="C52" s="100">
        <v>3.2</v>
      </c>
    </row>
    <row r="53" spans="1:4" ht="15.75" customHeight="1" x14ac:dyDescent="0.25">
      <c r="B53" s="11" t="s">
        <v>16</v>
      </c>
      <c r="C53" s="100">
        <v>3.2</v>
      </c>
    </row>
    <row r="54" spans="1:4" ht="15.75" customHeight="1" x14ac:dyDescent="0.25">
      <c r="B54" s="11" t="s">
        <v>14</v>
      </c>
      <c r="C54" s="100">
        <v>3.2</v>
      </c>
    </row>
    <row r="55" spans="1:4" ht="15.75" customHeight="1" x14ac:dyDescent="0.25">
      <c r="B55" s="11" t="s">
        <v>15</v>
      </c>
      <c r="C55" s="100">
        <v>3.2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1.9375E-2</v>
      </c>
    </row>
    <row r="59" spans="1:4" ht="15.75" customHeight="1" x14ac:dyDescent="0.25">
      <c r="B59" s="11" t="s">
        <v>40</v>
      </c>
      <c r="C59" s="45">
        <v>0.54077500000000001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T1C9zyYJ4xqoHS8aVhEZ60/uLzxjQbe/P+3Wk9tyDDRmm48pBZulgGDICmvtRM1gwjxIgOBS9Oi7zyHJHI53sQ==" saltValue="2z+gV4pQlhAhgI/DK4PCJ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0.70004438482937204</v>
      </c>
      <c r="C2" s="98">
        <v>0.95</v>
      </c>
      <c r="D2" s="56">
        <v>91.330267740197584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40.626528785920193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936.48215246114307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2.791024751973453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0.21692764317660301</v>
      </c>
      <c r="C10" s="98">
        <v>0.95</v>
      </c>
      <c r="D10" s="56">
        <v>13.758828229716091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0.21692764317660301</v>
      </c>
      <c r="C11" s="98">
        <v>0.95</v>
      </c>
      <c r="D11" s="56">
        <v>13.758828229716091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0.21692764317660301</v>
      </c>
      <c r="C12" s="98">
        <v>0.95</v>
      </c>
      <c r="D12" s="56">
        <v>13.758828229716091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0.21692764317660301</v>
      </c>
      <c r="C13" s="98">
        <v>0.95</v>
      </c>
      <c r="D13" s="56">
        <v>13.758828229716091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0.21692764317660301</v>
      </c>
      <c r="C14" s="98">
        <v>0.95</v>
      </c>
      <c r="D14" s="56">
        <v>13.758828229716091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0.21692764317660301</v>
      </c>
      <c r="C15" s="98">
        <v>0.95</v>
      </c>
      <c r="D15" s="56">
        <v>13.758828229716091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</v>
      </c>
      <c r="C16" s="98">
        <v>0.95</v>
      </c>
      <c r="D16" s="56">
        <v>1.465594029611444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21.432133639931681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21.432133639931681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</v>
      </c>
      <c r="C21" s="98">
        <v>0.95</v>
      </c>
      <c r="D21" s="56">
        <v>27.58396231596782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24.134826347321969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4.7459931534262978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0.16919001176010401</v>
      </c>
      <c r="C27" s="98">
        <v>0.95</v>
      </c>
      <c r="D27" s="56">
        <v>19.155143804923071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0.88352908609115</v>
      </c>
      <c r="C29" s="98">
        <v>0.95</v>
      </c>
      <c r="D29" s="56">
        <v>189.65223389589579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0.76529144671086591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0.15005472180000001</v>
      </c>
      <c r="C32" s="98">
        <v>0.95</v>
      </c>
      <c r="D32" s="56">
        <v>3.2236445106369032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0.26580414175987199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3.73761277259677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0.95996349762789701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i/6DuWPdUrG8BITM1XHsyxXZlcVBIWjNxM0AToULGa6RUEhNS2+Hy7vrDRMbKy4kh50oHZlNKIlggs3CxuXduw==" saltValue="ibtopcNvEPJMnFNNidzc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32zoKtEF/ml8xcvRkAW56/5ycqw9nbbdZMnUO+w6u4014IDkemlNwAg5vFZ8V3IvrICTJd3+eHwV80o78gWqvg==" saltValue="tY3RpVu5HUZlKc3jSCRQB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2m/X2osgbfY9mPtAnVFpiMs7FvfgoDpg7Mnjmmm4jjF0J5AFE17VOUACRB06Ss9olzCe+LomarM6r4mk9aaFsw==" saltValue="oP6FplCrzX2lizFTrfqFz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6</v>
      </c>
      <c r="B3" s="21">
        <f>frac_mam_1month * 2.6</f>
        <v>0</v>
      </c>
      <c r="C3" s="21">
        <f>frac_mam_1_5months * 2.6</f>
        <v>0</v>
      </c>
      <c r="D3" s="21">
        <f>frac_mam_6_11months * 2.6</f>
        <v>0.16789871800000003</v>
      </c>
      <c r="E3" s="21">
        <f>frac_mam_12_23months * 2.6</f>
        <v>7.1912456200000002E-2</v>
      </c>
      <c r="F3" s="21">
        <f>frac_mam_24_59months * 2.6</f>
        <v>5.48676518E-2</v>
      </c>
    </row>
    <row r="4" spans="1:6" ht="15.75" customHeight="1" x14ac:dyDescent="0.25">
      <c r="A4" s="3" t="s">
        <v>207</v>
      </c>
      <c r="B4" s="21">
        <f>frac_sam_1month * 2.6</f>
        <v>0</v>
      </c>
      <c r="C4" s="21">
        <f>frac_sam_1_5months * 2.6</f>
        <v>0</v>
      </c>
      <c r="D4" s="21">
        <f>frac_sam_6_11months * 2.6</f>
        <v>0</v>
      </c>
      <c r="E4" s="21">
        <f>frac_sam_12_23months * 2.6</f>
        <v>0</v>
      </c>
      <c r="F4" s="21">
        <f>frac_sam_24_59months * 2.6</f>
        <v>0</v>
      </c>
    </row>
  </sheetData>
  <sheetProtection algorithmName="SHA-512" hashValue="/67Ag/WG00UeXH439VvqlVjR9bUNxRkv/1ljibcQLuRZDCGLUHLW8+WURJ1tyjQFw/vNLy+olvD5edVIPCG3WQ==" saltValue="aHzWEoZ6gjfp8zqFbkpg4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4.7E-2</v>
      </c>
      <c r="E2" s="60">
        <f>food_insecure</f>
        <v>4.7E-2</v>
      </c>
      <c r="F2" s="60">
        <f>food_insecure</f>
        <v>4.7E-2</v>
      </c>
      <c r="G2" s="60">
        <f>food_insecure</f>
        <v>4.7E-2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4.7E-2</v>
      </c>
      <c r="F5" s="60">
        <f>food_insecure</f>
        <v>4.7E-2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4.7E-2</v>
      </c>
      <c r="F8" s="60">
        <f>food_insecure</f>
        <v>4.7E-2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4.7E-2</v>
      </c>
      <c r="F9" s="60">
        <f>food_insecure</f>
        <v>4.7E-2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4.7E-2</v>
      </c>
      <c r="I15" s="60">
        <f>food_insecure</f>
        <v>4.7E-2</v>
      </c>
      <c r="J15" s="60">
        <f>food_insecure</f>
        <v>4.7E-2</v>
      </c>
      <c r="K15" s="60">
        <f>food_insecure</f>
        <v>4.7E-2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0.90300000000000002</v>
      </c>
      <c r="I18" s="60">
        <f>frac_PW_health_facility</f>
        <v>0.90300000000000002</v>
      </c>
      <c r="J18" s="60">
        <f>frac_PW_health_facility</f>
        <v>0.90300000000000002</v>
      </c>
      <c r="K18" s="60">
        <f>frac_PW_health_facility</f>
        <v>0.90300000000000002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0.27600000000000002</v>
      </c>
      <c r="M24" s="60">
        <f>famplan_unmet_need</f>
        <v>0.27600000000000002</v>
      </c>
      <c r="N24" s="60">
        <f>famplan_unmet_need</f>
        <v>0.27600000000000002</v>
      </c>
      <c r="O24" s="60">
        <f>famplan_unmet_need</f>
        <v>0.27600000000000002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9.3920238388824628E-2</v>
      </c>
      <c r="M25" s="60">
        <f>(1-food_insecure)*(0.49)+food_insecure*(0.7)</f>
        <v>0.49986999999999998</v>
      </c>
      <c r="N25" s="60">
        <f>(1-food_insecure)*(0.49)+food_insecure*(0.7)</f>
        <v>0.49986999999999998</v>
      </c>
      <c r="O25" s="60">
        <f>(1-food_insecure)*(0.49)+food_insecure*(0.7)</f>
        <v>0.49986999999999998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4.0251530738067691E-2</v>
      </c>
      <c r="M26" s="60">
        <f>(1-food_insecure)*(0.21)+food_insecure*(0.3)</f>
        <v>0.21422999999999998</v>
      </c>
      <c r="N26" s="60">
        <f>(1-food_insecure)*(0.21)+food_insecure*(0.3)</f>
        <v>0.21422999999999998</v>
      </c>
      <c r="O26" s="60">
        <f>(1-food_insecure)*(0.21)+food_insecure*(0.3)</f>
        <v>0.21422999999999998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5.3717558876037685E-2</v>
      </c>
      <c r="M27" s="60">
        <f>(1-food_insecure)*(0.3)</f>
        <v>0.28589999999999999</v>
      </c>
      <c r="N27" s="60">
        <f>(1-food_insecure)*(0.3)</f>
        <v>0.28589999999999999</v>
      </c>
      <c r="O27" s="60">
        <f>(1-food_insecure)*(0.3)</f>
        <v>0.28589999999999999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0.81211067199706999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BL+3udRzlnQ8mXlaYOGZLWUpAES4rtfhwKQ5fiz5nxYGL9UYCYJOJz8pmtfO5gdCKY0AuvH7Ac4geIQzB3W0Dg==" saltValue="OO/5/ux3ItFdZ4TlYJK88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pg3yF5w9TmOqZS0gLidyJcjtaVyR70izGYwc2dcHCXYrxACvXLUEvIliQWEsk4vAgQRINR+E5YLUBYsqLeCT6w==" saltValue="3Zct+uVhAestrzSzKGj9T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zCFEt0KAEi9jA6VpYlwMUnxUs22f8g72/kPMehrZEO15yfSfDxnu9TSnhhJE1lED5mQb9KyLm352hEm78DOtlA==" saltValue="8iWqcNAgJATYUad9IlBkU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2KMuRsw/ZQ8Jt5ra5K1S3meHgYblb75yZ1FODGkU4VMrrmepJMfrC83qi+39XS9OFAB+/KWs+RT0HbA4wOISkg==" saltValue="vPebwU31nuFcGzMOgk9y7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aZmQkClo+qEpeX1UhLTuuO9WaO/ZB9chfwNFbjndWb0LPMmcBRDiBUPR8IJqCEc61WA4c+q+sJ3jXBxU5Ine9Q==" saltValue="FYYQPMbMwzTyli/U+u6+v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S214jkbBevHXeCzaJPP5RYGedqv3Lxms1lfm4X6xG3keBYAMQMBaaI2MDAfkEaxRXJqSWTNJyGVx8+zIFCqzFA==" saltValue="LggZYBCTX+G52Dggc6k9p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2073.1984000000002</v>
      </c>
      <c r="C2" s="49">
        <v>6400</v>
      </c>
      <c r="D2" s="49">
        <v>15500</v>
      </c>
      <c r="E2" s="49">
        <v>8300</v>
      </c>
      <c r="F2" s="49">
        <v>7000</v>
      </c>
      <c r="G2" s="17">
        <f t="shared" ref="G2:G11" si="0">C2+D2+E2+F2</f>
        <v>37200</v>
      </c>
      <c r="H2" s="17">
        <f t="shared" ref="H2:H11" si="1">(B2 + stillbirth*B2/(1000-stillbirth))/(1-abortion)</f>
        <v>2382.5550228275279</v>
      </c>
      <c r="I2" s="17">
        <f t="shared" ref="I2:I11" si="2">G2-H2</f>
        <v>34817.444977172476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2055.8951999999999</v>
      </c>
      <c r="C3" s="50">
        <v>6100</v>
      </c>
      <c r="D3" s="50">
        <v>15300</v>
      </c>
      <c r="E3" s="50">
        <v>8300</v>
      </c>
      <c r="F3" s="50">
        <v>7200</v>
      </c>
      <c r="G3" s="17">
        <f t="shared" si="0"/>
        <v>36900</v>
      </c>
      <c r="H3" s="17">
        <f t="shared" si="1"/>
        <v>2362.6698897544024</v>
      </c>
      <c r="I3" s="17">
        <f t="shared" si="2"/>
        <v>34537.330110245595</v>
      </c>
    </row>
    <row r="4" spans="1:9" ht="15.75" customHeight="1" x14ac:dyDescent="0.25">
      <c r="A4" s="5">
        <f t="shared" si="3"/>
        <v>2023</v>
      </c>
      <c r="B4" s="49">
        <v>2027.2008000000001</v>
      </c>
      <c r="C4" s="50">
        <v>5900</v>
      </c>
      <c r="D4" s="50">
        <v>14900</v>
      </c>
      <c r="E4" s="50">
        <v>8200</v>
      </c>
      <c r="F4" s="50">
        <v>7200</v>
      </c>
      <c r="G4" s="17">
        <f t="shared" si="0"/>
        <v>36200</v>
      </c>
      <c r="H4" s="17">
        <f t="shared" si="1"/>
        <v>2329.6937950173906</v>
      </c>
      <c r="I4" s="17">
        <f t="shared" si="2"/>
        <v>33870.306204982611</v>
      </c>
    </row>
    <row r="5" spans="1:9" ht="15.75" customHeight="1" x14ac:dyDescent="0.25">
      <c r="A5" s="5">
        <f t="shared" si="3"/>
        <v>2024</v>
      </c>
      <c r="B5" s="49">
        <v>2009.4272000000001</v>
      </c>
      <c r="C5" s="50">
        <v>5700</v>
      </c>
      <c r="D5" s="50">
        <v>14400</v>
      </c>
      <c r="E5" s="50">
        <v>8200</v>
      </c>
      <c r="F5" s="50">
        <v>7400</v>
      </c>
      <c r="G5" s="17">
        <f t="shared" si="0"/>
        <v>35700</v>
      </c>
      <c r="H5" s="17">
        <f t="shared" si="1"/>
        <v>2309.2680702272655</v>
      </c>
      <c r="I5" s="17">
        <f t="shared" si="2"/>
        <v>33390.731929772737</v>
      </c>
    </row>
    <row r="6" spans="1:9" ht="15.75" customHeight="1" x14ac:dyDescent="0.25">
      <c r="A6" s="5">
        <f t="shared" si="3"/>
        <v>2025</v>
      </c>
      <c r="B6" s="49">
        <v>1980.576</v>
      </c>
      <c r="C6" s="50">
        <v>5600</v>
      </c>
      <c r="D6" s="50">
        <v>14100</v>
      </c>
      <c r="E6" s="50">
        <v>8200</v>
      </c>
      <c r="F6" s="50">
        <v>7500</v>
      </c>
      <c r="G6" s="17">
        <f t="shared" si="0"/>
        <v>35400</v>
      </c>
      <c r="H6" s="17">
        <f t="shared" si="1"/>
        <v>2276.1117782512533</v>
      </c>
      <c r="I6" s="17">
        <f t="shared" si="2"/>
        <v>33123.888221748748</v>
      </c>
    </row>
    <row r="7" spans="1:9" ht="15.75" customHeight="1" x14ac:dyDescent="0.25">
      <c r="A7" s="5">
        <f t="shared" si="3"/>
        <v>2026</v>
      </c>
      <c r="B7" s="49">
        <v>1961.8510000000001</v>
      </c>
      <c r="C7" s="50">
        <v>5500</v>
      </c>
      <c r="D7" s="50">
        <v>13600</v>
      </c>
      <c r="E7" s="50">
        <v>8200</v>
      </c>
      <c r="F7" s="50">
        <v>7500</v>
      </c>
      <c r="G7" s="17">
        <f t="shared" si="0"/>
        <v>34800</v>
      </c>
      <c r="H7" s="17">
        <f t="shared" si="1"/>
        <v>2254.5926883260222</v>
      </c>
      <c r="I7" s="17">
        <f t="shared" si="2"/>
        <v>32545.407311673978</v>
      </c>
    </row>
    <row r="8" spans="1:9" ht="15.75" customHeight="1" x14ac:dyDescent="0.25">
      <c r="A8" s="5">
        <f t="shared" si="3"/>
        <v>2027</v>
      </c>
      <c r="B8" s="49">
        <v>1932.3620000000001</v>
      </c>
      <c r="C8" s="50">
        <v>5400</v>
      </c>
      <c r="D8" s="50">
        <v>13100</v>
      </c>
      <c r="E8" s="50">
        <v>8200</v>
      </c>
      <c r="F8" s="50">
        <v>7600</v>
      </c>
      <c r="G8" s="17">
        <f t="shared" si="0"/>
        <v>34300</v>
      </c>
      <c r="H8" s="17">
        <f t="shared" si="1"/>
        <v>2220.7034256929037</v>
      </c>
      <c r="I8" s="17">
        <f t="shared" si="2"/>
        <v>32079.296574307096</v>
      </c>
    </row>
    <row r="9" spans="1:9" ht="15.75" customHeight="1" x14ac:dyDescent="0.25">
      <c r="A9" s="5">
        <f t="shared" si="3"/>
        <v>2028</v>
      </c>
      <c r="B9" s="49">
        <v>1913.1587999999999</v>
      </c>
      <c r="C9" s="50">
        <v>5400</v>
      </c>
      <c r="D9" s="50">
        <v>12500</v>
      </c>
      <c r="E9" s="50">
        <v>8300</v>
      </c>
      <c r="F9" s="50">
        <v>7600</v>
      </c>
      <c r="G9" s="17">
        <f t="shared" si="0"/>
        <v>33800</v>
      </c>
      <c r="H9" s="17">
        <f t="shared" si="1"/>
        <v>2198.6347801574057</v>
      </c>
      <c r="I9" s="17">
        <f t="shared" si="2"/>
        <v>31601.365219842595</v>
      </c>
    </row>
    <row r="10" spans="1:9" ht="15.75" customHeight="1" x14ac:dyDescent="0.25">
      <c r="A10" s="5">
        <f t="shared" si="3"/>
        <v>2029</v>
      </c>
      <c r="B10" s="49">
        <v>1883.5103999999999</v>
      </c>
      <c r="C10" s="50">
        <v>5400</v>
      </c>
      <c r="D10" s="50">
        <v>12100</v>
      </c>
      <c r="E10" s="50">
        <v>8300</v>
      </c>
      <c r="F10" s="50">
        <v>7700</v>
      </c>
      <c r="G10" s="17">
        <f t="shared" si="0"/>
        <v>33500</v>
      </c>
      <c r="H10" s="17">
        <f t="shared" si="1"/>
        <v>2164.5623323208647</v>
      </c>
      <c r="I10" s="17">
        <f t="shared" si="2"/>
        <v>31335.437667679136</v>
      </c>
    </row>
    <row r="11" spans="1:9" ht="15.75" customHeight="1" x14ac:dyDescent="0.25">
      <c r="A11" s="5">
        <f t="shared" si="3"/>
        <v>2030</v>
      </c>
      <c r="B11" s="49">
        <v>1853.8620000000001</v>
      </c>
      <c r="C11" s="50">
        <v>5400</v>
      </c>
      <c r="D11" s="50">
        <v>11700</v>
      </c>
      <c r="E11" s="50">
        <v>8200</v>
      </c>
      <c r="F11" s="50">
        <v>7700</v>
      </c>
      <c r="G11" s="17">
        <f t="shared" si="0"/>
        <v>33000</v>
      </c>
      <c r="H11" s="17">
        <f t="shared" si="1"/>
        <v>2130.4898844843242</v>
      </c>
      <c r="I11" s="17">
        <f t="shared" si="2"/>
        <v>30869.510115515677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nJw3t1ulTdRo97asDZOUB5QuezcCi3n6KMgxSOo4/pt95arSZl3hbS4eRtFcLoO5d1elmB7fQRMRnruz5/sl3w==" saltValue="4m3HqiL4MYjE1Os58alzW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2.9521609026792026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2.9521609026792026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1.56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1.56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1.9900507922814572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1.9900507922814572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5.0343242402110011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5.0343242402110011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newK2d6SHxGxPcEYXoX6mnP5CC9mEG5KSKBDjibLzM/Py1dPA/MOUfkbx1Ll/qYPZy+/5PVWYTgj6AMx/kpAww==" saltValue="y3EqfDZjT4IvE0dvIbKcG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J9iDwwWPDPCJpUIxBHAP8eEWEYLDW3st3Uq2TyOMgViBHUKfZSyNywDBKoVI6UhwdXCakJblDbjb7Zw79y1XOQ==" saltValue="u3dK2q2ztY8g5DpBfT/Xt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XRAlPbEM1sHpoGtC+LuyNZ/4I15fw4hFkN2MKsLNxpsDgs24dlxwHXd5LkiwmrtnXN+AMhCnlLADIds1Djl8IQ==" saltValue="kul8X+PGGyW3Ksoal8B3b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 t="e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#DIV/0!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0.62638381060170167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 t="e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#DIV/0!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0.87366945707636101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 t="e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#DIV/0!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0.87366945707636101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 t="e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#DIV/0!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0.42560834561901284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 t="e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#DIV/0!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0.842370310412489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 t="e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#DIV/0!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0.842370310412489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 t="e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#DIV/0!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0.91557719783392011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 t="e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#DIV/0!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0.90508138645576675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 t="e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#DIV/0!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0.90508138645576675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k4+ZFP8KQ7ZTAs5WefSgeU+5Qrbf709i4LLyPGKfPKW6Sc/Mp2pmxASy7LNS0YdC5CLocFy5qXlJXSQyxIeyNQ==" saltValue="3clD8djh4tz1p/miFE5DK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c320gDDcugMBv9jomGXf2hN5GjjAKSaG0mnqMnqJIl3WssZ2B54Z1AnYAb4R2aLKZbE/AC+dH/pjfL2bjzAPcw==" saltValue="O9ej8a+tqwnydXiKkqOrg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0.62747703266115862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0.68395640830529925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0.68395640830529925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0.65397923875432518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0.65397923875432518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0.65397923875432518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0.65397923875432518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0.66786866578098314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0.66786866578098314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0.66786866578098314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0.66786866578098314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0.72377026345134032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0.77097888547948246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0.77097888547948246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0.74619289340101524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0.74619289340101524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0.74619289340101524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0.74619289340101524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0.75775193798449614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0.75775193798449614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0.75775193798449614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0.75775193798449614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0.43469750399216966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0.49697380540315927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0.49697380540315927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0.46318123468316025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0.46318123468316025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0.46318123468316025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0.46318123468316025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0.47862356621480723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0.47862356621480723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0.47862356621480723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0.47862356621480723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0.60449850443424669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0.66258836674991461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0.66258836674991461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0.63167587476979736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0.63167587476979736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0.63167587476979736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0.63167587476979736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0.64597592636299261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0.64597592636299261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0.64597592636299261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0.64597592636299261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0.95491382562330884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0.96455385321906673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0.96455385321906673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0.95962043206137693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0.95962043206137693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0.95962043206137693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0.95962043206137693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0.96195500545311596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0.96195500545311596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0.96195500545311596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0.96195500545311596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0.88280796703143982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0.90635325449751725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0.90635325449751725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0.89420788151282726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0.89420788151282726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0.89420788151282726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0.89420788151282726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0.89992995096567618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0.89992995096567618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0.89992995096567618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0.89992995096567618</v>
      </c>
    </row>
  </sheetData>
  <sheetProtection algorithmName="SHA-512" hashValue="gP7zJJQ2tIQtot7kggPidsspWQoP9vbC82n8HjzBtLr1TPZyKnrtYjPDnssUj2bKX5ltEVltt2ouSTXkDL1+AA==" saltValue="YSxK5q2B+j+lzYKOAmlL8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 t="e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#DIV/0!</v>
      </c>
      <c r="E3" s="90" t="e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#DIV/0!</v>
      </c>
      <c r="F3" s="90" t="e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#DIV/0!</v>
      </c>
      <c r="G3" s="90" t="e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#DIV/0!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 t="e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#DIV/0!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0.73921775457367211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0.74661021343910106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0.74787933227051329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 t="e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#DIV/0!</v>
      </c>
      <c r="E10" s="90" t="e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#DIV/0!</v>
      </c>
      <c r="F10" s="90" t="e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#DIV/0!</v>
      </c>
      <c r="G10" s="90" t="e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#DIV/0!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 t="e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#DIV/0!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0.63400340689962009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0.64293775650702734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0.64447886872164761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 t="e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#DIV/0!</v>
      </c>
      <c r="E17" s="90" t="e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#DIV/0!</v>
      </c>
      <c r="F17" s="90" t="e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#DIV/0!</v>
      </c>
      <c r="G17" s="90" t="e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#DIV/0!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 t="e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#DIV/0!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0.85393777860741127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0.85869985392382064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0.8595132026932617</v>
      </c>
    </row>
  </sheetData>
  <sheetProtection algorithmName="SHA-512" hashValue="4jMIXVZDYnChhQG8LvUzVwSiUo1JnZEbfcD7sUvcYeVed2TX1EpQr2QsAlxrgbUjU1c/sVUPU2HYgR4sXNeyww==" saltValue="5tubn7nTb54QVO7dfhj4/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sHKLui7IS75YoeO1X4prMkOTgY7e+Ai4FS75enS4uRm1GKlyqIaPMzvbzn0i263bCsCeH+B2ZiYw0jQQvE3OpA==" saltValue="ULlK45IcwSkiC5DX5rNDw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zMwFWlongdI59MV/MMyJBdpfE5WewXWfiRalB/yEFMihv8Dsh8A/B9l3VdAWyqD40w7GlrCMtlqutIfAqtrp9g==" saltValue="lRQ0ZjVNW3CZbw/M9mlYE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5.0991147828943262E-2</v>
      </c>
    </row>
    <row r="5" spans="1:8" ht="15.75" customHeight="1" x14ac:dyDescent="0.25">
      <c r="B5" s="19" t="s">
        <v>95</v>
      </c>
      <c r="C5" s="101">
        <v>3.2672568880704522E-2</v>
      </c>
    </row>
    <row r="6" spans="1:8" ht="15.75" customHeight="1" x14ac:dyDescent="0.25">
      <c r="B6" s="19" t="s">
        <v>91</v>
      </c>
      <c r="C6" s="101">
        <v>0.1129749597329175</v>
      </c>
    </row>
    <row r="7" spans="1:8" ht="15.75" customHeight="1" x14ac:dyDescent="0.25">
      <c r="B7" s="19" t="s">
        <v>96</v>
      </c>
      <c r="C7" s="101">
        <v>0.47524061333807732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0.1496648998347884</v>
      </c>
    </row>
    <row r="10" spans="1:8" ht="15.75" customHeight="1" x14ac:dyDescent="0.25">
      <c r="B10" s="19" t="s">
        <v>94</v>
      </c>
      <c r="C10" s="101">
        <v>0.17845581038456909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</v>
      </c>
      <c r="D14" s="55">
        <v>0</v>
      </c>
      <c r="E14" s="55">
        <v>0</v>
      </c>
      <c r="F14" s="55">
        <v>0</v>
      </c>
    </row>
    <row r="15" spans="1:8" ht="15.75" customHeight="1" x14ac:dyDescent="0.25">
      <c r="B15" s="19" t="s">
        <v>102</v>
      </c>
      <c r="C15" s="101">
        <v>0.16608990431000009</v>
      </c>
      <c r="D15" s="101">
        <v>0.16608990431000009</v>
      </c>
      <c r="E15" s="101">
        <v>0.16608990431000009</v>
      </c>
      <c r="F15" s="101">
        <v>0.16608990431000009</v>
      </c>
    </row>
    <row r="16" spans="1:8" ht="15.75" customHeight="1" x14ac:dyDescent="0.25">
      <c r="B16" s="19" t="s">
        <v>2</v>
      </c>
      <c r="C16" s="101">
        <v>0</v>
      </c>
      <c r="D16" s="101">
        <v>0</v>
      </c>
      <c r="E16" s="101">
        <v>0</v>
      </c>
      <c r="F16" s="101">
        <v>0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9.0683221820000118E-2</v>
      </c>
      <c r="D21" s="101">
        <v>9.0683221820000118E-2</v>
      </c>
      <c r="E21" s="101">
        <v>9.0683221820000118E-2</v>
      </c>
      <c r="F21" s="101">
        <v>9.0683221820000118E-2</v>
      </c>
    </row>
    <row r="22" spans="1:8" ht="15.75" customHeight="1" x14ac:dyDescent="0.25">
      <c r="B22" s="19" t="s">
        <v>99</v>
      </c>
      <c r="C22" s="101">
        <v>0.74322687386999975</v>
      </c>
      <c r="D22" s="101">
        <v>0.74322687386999975</v>
      </c>
      <c r="E22" s="101">
        <v>0.74322687386999975</v>
      </c>
      <c r="F22" s="101">
        <v>0.74322687386999975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4.5480066999999999E-2</v>
      </c>
    </row>
    <row r="27" spans="1:8" ht="15.75" customHeight="1" x14ac:dyDescent="0.25">
      <c r="B27" s="19" t="s">
        <v>89</v>
      </c>
      <c r="C27" s="101">
        <v>0.14298022799999999</v>
      </c>
    </row>
    <row r="28" spans="1:8" ht="15.75" customHeight="1" x14ac:dyDescent="0.25">
      <c r="B28" s="19" t="s">
        <v>103</v>
      </c>
      <c r="C28" s="101">
        <v>9.6627131000000019E-2</v>
      </c>
    </row>
    <row r="29" spans="1:8" ht="15.75" customHeight="1" x14ac:dyDescent="0.25">
      <c r="B29" s="19" t="s">
        <v>86</v>
      </c>
      <c r="C29" s="101">
        <v>0.16091661700000001</v>
      </c>
    </row>
    <row r="30" spans="1:8" ht="15.75" customHeight="1" x14ac:dyDescent="0.25">
      <c r="B30" s="19" t="s">
        <v>4</v>
      </c>
      <c r="C30" s="101">
        <v>3.5424285E-2</v>
      </c>
    </row>
    <row r="31" spans="1:8" ht="15.75" customHeight="1" x14ac:dyDescent="0.25">
      <c r="B31" s="19" t="s">
        <v>80</v>
      </c>
      <c r="C31" s="101">
        <v>0.141582982</v>
      </c>
    </row>
    <row r="32" spans="1:8" ht="15.75" customHeight="1" x14ac:dyDescent="0.25">
      <c r="B32" s="19" t="s">
        <v>85</v>
      </c>
      <c r="C32" s="101">
        <v>7.2277499999999981E-2</v>
      </c>
    </row>
    <row r="33" spans="2:3" ht="15.75" customHeight="1" x14ac:dyDescent="0.25">
      <c r="B33" s="19" t="s">
        <v>100</v>
      </c>
      <c r="C33" s="101">
        <v>0.14607978499999999</v>
      </c>
    </row>
    <row r="34" spans="2:3" ht="15.75" customHeight="1" x14ac:dyDescent="0.25">
      <c r="B34" s="19" t="s">
        <v>87</v>
      </c>
      <c r="C34" s="101">
        <v>0.158631406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MlZCNMBU/QcEcRc7/HvwkRWgQR/X6Z8xGJJCgn7KzHZHEkV69k92Msh/CCj0HFjhtjPnJQnA6loV2bOkVzW/Ow==" saltValue="Pwl2UTIl7mPljQXlCB6Sf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 t="str">
        <f>IFERROR(1-_xlfn.NORM.DIST(_xlfn.NORM.INV(SUM(C4:C5), 0, 1) + 1, 0, 1, TRUE), "")</f>
        <v/>
      </c>
      <c r="D2" s="52" t="str">
        <f>IFERROR(1-_xlfn.NORM.DIST(_xlfn.NORM.INV(SUM(D4:D5), 0, 1) + 1, 0, 1, TRUE), "")</f>
        <v/>
      </c>
      <c r="E2" s="52" t="str">
        <f>IFERROR(1-_xlfn.NORM.DIST(_xlfn.NORM.INV(SUM(E4:E5), 0, 1) + 1, 0, 1, TRUE), "")</f>
        <v/>
      </c>
      <c r="F2" s="52">
        <f>IFERROR(1-_xlfn.NORM.DIST(_xlfn.NORM.INV(SUM(F4:F5), 0, 1) + 1, 0, 1, TRUE), "")</f>
        <v>0.71936433647366993</v>
      </c>
      <c r="G2" s="52">
        <f>IFERROR(1-_xlfn.NORM.DIST(_xlfn.NORM.INV(SUM(G4:G5), 0, 1) + 1, 0, 1, TRUE), "")</f>
        <v>0.86650422858065312</v>
      </c>
    </row>
    <row r="3" spans="1:15" ht="15.75" customHeight="1" x14ac:dyDescent="0.25">
      <c r="B3" s="5" t="s">
        <v>108</v>
      </c>
      <c r="C3" s="52" t="str">
        <f>IFERROR(_xlfn.NORM.DIST(_xlfn.NORM.INV(SUM(C4:C5), 0, 1) + 1, 0, 1, TRUE) - SUM(C4:C5), "")</f>
        <v/>
      </c>
      <c r="D3" s="52" t="str">
        <f>IFERROR(_xlfn.NORM.DIST(_xlfn.NORM.INV(SUM(D4:D5), 0, 1) + 1, 0, 1, TRUE) - SUM(D4:D5), "")</f>
        <v/>
      </c>
      <c r="E3" s="52" t="str">
        <f>IFERROR(_xlfn.NORM.DIST(_xlfn.NORM.INV(SUM(E4:E5), 0, 1) + 1, 0, 1, TRUE) - SUM(E4:E5), "")</f>
        <v/>
      </c>
      <c r="F3" s="52">
        <f>IFERROR(_xlfn.NORM.DIST(_xlfn.NORM.INV(SUM(F4:F5), 0, 1) + 1, 0, 1, TRUE) - SUM(F4:F5), "")</f>
        <v>0.22369140752633013</v>
      </c>
      <c r="G3" s="52">
        <f>IFERROR(_xlfn.NORM.DIST(_xlfn.NORM.INV(SUM(G4:G5), 0, 1) + 1, 0, 1, TRUE) - SUM(G4:G5), "")</f>
        <v>0.11606734141934685</v>
      </c>
    </row>
    <row r="4" spans="1:15" ht="15.75" customHeight="1" x14ac:dyDescent="0.25">
      <c r="B4" s="5" t="s">
        <v>110</v>
      </c>
      <c r="C4" s="45">
        <v>0</v>
      </c>
      <c r="D4" s="53">
        <v>0</v>
      </c>
      <c r="E4" s="53">
        <v>0</v>
      </c>
      <c r="F4" s="53">
        <v>5.6944255999999999E-2</v>
      </c>
      <c r="G4" s="53">
        <v>1.7428430000000002E-2</v>
      </c>
    </row>
    <row r="5" spans="1:15" ht="15.75" customHeight="1" x14ac:dyDescent="0.25">
      <c r="B5" s="5" t="s">
        <v>106</v>
      </c>
      <c r="C5" s="45">
        <v>0</v>
      </c>
      <c r="D5" s="53">
        <v>0</v>
      </c>
      <c r="E5" s="53">
        <v>0</v>
      </c>
      <c r="F5" s="53">
        <v>0</v>
      </c>
      <c r="G5" s="53">
        <v>0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 t="str">
        <f>IFERROR(1-_xlfn.NORM.DIST(_xlfn.NORM.INV(SUM(C10:C11), 0, 1) + 1, 0, 1, TRUE), "")</f>
        <v/>
      </c>
      <c r="D8" s="52" t="str">
        <f>IFERROR(1-_xlfn.NORM.DIST(_xlfn.NORM.INV(SUM(D10:D11), 0, 1) + 1, 0, 1, TRUE), "")</f>
        <v/>
      </c>
      <c r="E8" s="52">
        <f>IFERROR(1-_xlfn.NORM.DIST(_xlfn.NORM.INV(SUM(E10:E11), 0, 1) + 1, 0, 1, TRUE), "")</f>
        <v>0.69757931140172069</v>
      </c>
      <c r="F8" s="52">
        <f>IFERROR(1-_xlfn.NORM.DIST(_xlfn.NORM.INV(SUM(F10:F11), 0, 1) + 1, 0, 1, TRUE), "")</f>
        <v>0.82026509821000382</v>
      </c>
      <c r="G8" s="52">
        <f>IFERROR(1-_xlfn.NORM.DIST(_xlfn.NORM.INV(SUM(G10:G11), 0, 1) + 1, 0, 1, TRUE), "")</f>
        <v>0.84884312714582322</v>
      </c>
    </row>
    <row r="9" spans="1:15" ht="15.75" customHeight="1" x14ac:dyDescent="0.25">
      <c r="B9" s="5" t="s">
        <v>109</v>
      </c>
      <c r="C9" s="52" t="str">
        <f>IFERROR(_xlfn.NORM.DIST(_xlfn.NORM.INV(SUM(C10:C11), 0, 1) + 1, 0, 1, TRUE) - SUM(C10:C11), "")</f>
        <v/>
      </c>
      <c r="D9" s="52" t="str">
        <f>IFERROR(_xlfn.NORM.DIST(_xlfn.NORM.INV(SUM(D10:D11), 0, 1) + 1, 0, 1, TRUE) - SUM(D10:D11), "")</f>
        <v/>
      </c>
      <c r="E9" s="52">
        <f>IFERROR(_xlfn.NORM.DIST(_xlfn.NORM.INV(SUM(E10:E11), 0, 1) + 1, 0, 1, TRUE) - SUM(E10:E11), "")</f>
        <v>0.23784425859827929</v>
      </c>
      <c r="F9" s="52">
        <f>IFERROR(_xlfn.NORM.DIST(_xlfn.NORM.INV(SUM(F10:F11), 0, 1) + 1, 0, 1, TRUE) - SUM(F10:F11), "")</f>
        <v>0.1520762647899962</v>
      </c>
      <c r="G9" s="52">
        <f>IFERROR(_xlfn.NORM.DIST(_xlfn.NORM.INV(SUM(G10:G11), 0, 1) + 1, 0, 1, TRUE) - SUM(G10:G11), "")</f>
        <v>0.13005392985417685</v>
      </c>
    </row>
    <row r="10" spans="1:15" ht="15.75" customHeight="1" x14ac:dyDescent="0.25">
      <c r="B10" s="5" t="s">
        <v>107</v>
      </c>
      <c r="C10" s="45">
        <v>0</v>
      </c>
      <c r="D10" s="53">
        <v>0</v>
      </c>
      <c r="E10" s="53">
        <v>6.4576430000000004E-2</v>
      </c>
      <c r="F10" s="53">
        <v>2.7658637E-2</v>
      </c>
      <c r="G10" s="53">
        <v>2.1102942999999999E-2</v>
      </c>
    </row>
    <row r="11" spans="1:15" ht="15.75" customHeight="1" x14ac:dyDescent="0.25">
      <c r="B11" s="5" t="s">
        <v>119</v>
      </c>
      <c r="C11" s="45">
        <v>0</v>
      </c>
      <c r="D11" s="53">
        <v>0</v>
      </c>
      <c r="E11" s="53">
        <v>0</v>
      </c>
      <c r="F11" s="53">
        <v>0</v>
      </c>
      <c r="G11" s="53">
        <v>0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0.3675873845</v>
      </c>
      <c r="D14" s="54">
        <v>0.34495623779099999</v>
      </c>
      <c r="E14" s="54">
        <v>0.34495623779099999</v>
      </c>
      <c r="F14" s="54">
        <v>0.158397592408</v>
      </c>
      <c r="G14" s="54">
        <v>0.158397592408</v>
      </c>
      <c r="H14" s="45">
        <v>0.26500000000000001</v>
      </c>
      <c r="I14" s="55">
        <v>0.26500000000000001</v>
      </c>
      <c r="J14" s="55">
        <v>0.26500000000000001</v>
      </c>
      <c r="K14" s="55">
        <v>0.26500000000000001</v>
      </c>
      <c r="L14" s="45">
        <v>0.218</v>
      </c>
      <c r="M14" s="55">
        <v>0.218</v>
      </c>
      <c r="N14" s="55">
        <v>0.218</v>
      </c>
      <c r="O14" s="55">
        <v>0.218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0.19878206785298749</v>
      </c>
      <c r="D15" s="52">
        <f t="shared" si="0"/>
        <v>0.18654370949142801</v>
      </c>
      <c r="E15" s="52">
        <f t="shared" si="0"/>
        <v>0.18654370949142801</v>
      </c>
      <c r="F15" s="52">
        <f t="shared" si="0"/>
        <v>8.5657458034436196E-2</v>
      </c>
      <c r="G15" s="52">
        <f t="shared" si="0"/>
        <v>8.5657458034436196E-2</v>
      </c>
      <c r="H15" s="52">
        <f t="shared" si="0"/>
        <v>0.14330537500000001</v>
      </c>
      <c r="I15" s="52">
        <f t="shared" si="0"/>
        <v>0.14330537500000001</v>
      </c>
      <c r="J15" s="52">
        <f t="shared" si="0"/>
        <v>0.14330537500000001</v>
      </c>
      <c r="K15" s="52">
        <f t="shared" si="0"/>
        <v>0.14330537500000001</v>
      </c>
      <c r="L15" s="52">
        <f t="shared" si="0"/>
        <v>0.11788895000000001</v>
      </c>
      <c r="M15" s="52">
        <f t="shared" si="0"/>
        <v>0.11788895000000001</v>
      </c>
      <c r="N15" s="52">
        <f t="shared" si="0"/>
        <v>0.11788895000000001</v>
      </c>
      <c r="O15" s="52">
        <f t="shared" si="0"/>
        <v>0.11788895000000001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9PjwBLwYrZbEKNxvQRt3lw6lWBpMChoQPUJlDzuJn31EKktMxO6obRyvPGff/Za5Gpkt0BuogeG4vxSUlADGyQ==" saltValue="nUPOiI7C6a1dbMZALIlbs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0.45713999999999999</v>
      </c>
      <c r="D2" s="53">
        <v>0</v>
      </c>
      <c r="E2" s="53"/>
      <c r="F2" s="53"/>
      <c r="G2" s="53"/>
    </row>
    <row r="3" spans="1:7" x14ac:dyDescent="0.25">
      <c r="B3" s="3" t="s">
        <v>127</v>
      </c>
      <c r="C3" s="53">
        <v>0</v>
      </c>
      <c r="D3" s="53">
        <v>0</v>
      </c>
      <c r="E3" s="53"/>
      <c r="F3" s="53"/>
      <c r="G3" s="53"/>
    </row>
    <row r="4" spans="1:7" x14ac:dyDescent="0.25">
      <c r="B4" s="3" t="s">
        <v>126</v>
      </c>
      <c r="C4" s="53">
        <v>0.54286000000000001</v>
      </c>
      <c r="D4" s="53">
        <v>0</v>
      </c>
      <c r="E4" s="53">
        <v>0.63633000000000006</v>
      </c>
      <c r="F4" s="53">
        <v>0.28694999999999998</v>
      </c>
      <c r="G4" s="53"/>
    </row>
    <row r="5" spans="1:7" x14ac:dyDescent="0.25">
      <c r="B5" s="3" t="s">
        <v>125</v>
      </c>
      <c r="C5" s="52">
        <v>0</v>
      </c>
      <c r="D5" s="52">
        <v>0.12241</v>
      </c>
      <c r="E5" s="52">
        <f>1-SUM(E2:E4)</f>
        <v>0.36366999999999994</v>
      </c>
      <c r="F5" s="52">
        <f>1-SUM(F2:F4)</f>
        <v>0.71304999999999996</v>
      </c>
      <c r="G5" s="52">
        <f>1-SUM(G2:G4)</f>
        <v>1</v>
      </c>
    </row>
  </sheetData>
  <sheetProtection algorithmName="SHA-512" hashValue="v2Li40+84YIab5SswDwBrtiDmhwamFXNK8QTkRVWRTW43ToYGy9COJJpRu4CzMkrp5HbLeJ8YhMBUQVvbvzmTw==" saltValue="sE8X5vKpCX+0GB6CZT+6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0HDWqMV7TTo7xX4ktdXqIVXJ3JFC7EJaZ1hkvy3BaRPBMsrYPzDv4h0aE5FniF6VVE+831QF2F1XKDohqXdIpw==" saltValue="hQyQY8IfXT89/rKskdEmb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1zUrOc8HnJEeAlT0Fz/P11YAevvgw0a1V8l9WdaebmSToqcE+ljVIQVaLVt9SiCjSdlqA4LJW5lVET2PtMtJng==" saltValue="ddkxeZrjGNUxl/rrY1Wxd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+tAMhU4xTm4OgjO67skv9b730A8I/EGMWgH3608Xt97ZOjkjrXCCJQxcP8uETcMyG+t2U1Hzcp9OSAPGyMd4Eg==" saltValue="7dVoMNUMepoZuTmUnGBIL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ihLGd5ZwrCXPhM8h9jDU1rVjlcHWZLXYMJ/iZTJF04mo9Pa3gTbAmW0Eyj321rezLTzWU0m4F6kcadfVV+nsHQ==" saltValue="au6xoVFqdMkFjoo+niJER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2024-03-18T00:58:02Z</dcterms:modified>
</cp:coreProperties>
</file>