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D0C5839-B914-49E2-89A1-0A77666F336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29" i="2"/>
  <c r="A27" i="2"/>
  <c r="A18" i="2"/>
  <c r="A17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1" i="2" s="1"/>
  <c r="C33" i="1"/>
  <c r="C20" i="1"/>
  <c r="A30" i="2" l="1"/>
  <c r="A21" i="2"/>
  <c r="A32" i="2"/>
  <c r="A22" i="2"/>
  <c r="A33" i="2"/>
  <c r="A39" i="2"/>
  <c r="A3" i="2"/>
  <c r="A4" i="2" s="1"/>
  <c r="A5" i="2" s="1"/>
  <c r="A6" i="2" s="1"/>
  <c r="A7" i="2" s="1"/>
  <c r="A8" i="2" s="1"/>
  <c r="A9" i="2" s="1"/>
  <c r="A10" i="2" s="1"/>
  <c r="A11" i="2" s="1"/>
  <c r="A34" i="2"/>
  <c r="A19" i="2"/>
  <c r="A13" i="2"/>
  <c r="A24" i="2"/>
  <c r="A14" i="2"/>
  <c r="A25" i="2"/>
  <c r="A35" i="2"/>
  <c r="A16" i="2"/>
  <c r="A26" i="2"/>
  <c r="A37" i="2"/>
  <c r="A40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<sst xmlns="http://schemas.openxmlformats.org/spreadsheetml/2006/main" count="2092" uniqueCount="341">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</sst>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4172063.625</v>
      </c>
    </row>
    <row r="8" spans="1:3" ht="15" customHeight="1" x14ac:dyDescent="0.25">
      <c r="B8" s="5" t="s">
        <v>44</v>
      </c>
      <c r="C8" s="44">
        <v>0.77599999999999991</v>
      </c>
    </row>
    <row r="9" spans="1:3" ht="15" customHeight="1" x14ac:dyDescent="0.25">
      <c r="B9" s="5" t="s">
        <v>43</v>
      </c>
      <c r="C9" s="45">
        <v>0.6</v>
      </c>
    </row>
    <row r="10" spans="1:3" ht="15" customHeight="1" x14ac:dyDescent="0.25">
      <c r="B10" s="5" t="s">
        <v>56</v>
      </c>
      <c r="C10" s="45">
        <v>0.30287649154663099</v>
      </c>
    </row>
    <row r="11" spans="1:3" ht="15" customHeight="1" x14ac:dyDescent="0.25">
      <c r="B11" s="5" t="s">
        <v>49</v>
      </c>
      <c r="C11" s="45">
        <v>0.51100000000000001</v>
      </c>
    </row>
    <row r="12" spans="1:3" ht="15" customHeight="1" x14ac:dyDescent="0.25">
      <c r="B12" s="5" t="s">
        <v>41</v>
      </c>
      <c r="C12" s="45">
        <v>0.40500000000000003</v>
      </c>
    </row>
    <row r="13" spans="1:3" ht="15" customHeight="1" x14ac:dyDescent="0.25">
      <c r="B13" s="5" t="s">
        <v>62</v>
      </c>
      <c r="C13" s="45">
        <v>0.504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0.13400000000000001</v>
      </c>
    </row>
    <row r="24" spans="1:3" ht="15" customHeight="1" x14ac:dyDescent="0.25">
      <c r="B24" s="15" t="s">
        <v>46</v>
      </c>
      <c r="C24" s="45">
        <v>0.50590000000000002</v>
      </c>
    </row>
    <row r="25" spans="1:3" ht="15" customHeight="1" x14ac:dyDescent="0.25">
      <c r="B25" s="15" t="s">
        <v>47</v>
      </c>
      <c r="C25" s="45">
        <v>0.29549999999999998</v>
      </c>
    </row>
    <row r="26" spans="1:3" ht="15" customHeight="1" x14ac:dyDescent="0.25">
      <c r="B26" s="15" t="s">
        <v>48</v>
      </c>
      <c r="C26" s="45">
        <v>6.4600000000000005E-2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0.225789688504516</v>
      </c>
    </row>
    <row r="30" spans="1:3" ht="14.25" customHeight="1" x14ac:dyDescent="0.25">
      <c r="B30" s="25" t="s">
        <v>63</v>
      </c>
      <c r="C30" s="99">
        <v>6.1768934281235401E-2</v>
      </c>
    </row>
    <row r="31" spans="1:3" ht="14.25" customHeight="1" x14ac:dyDescent="0.25">
      <c r="B31" s="25" t="s">
        <v>10</v>
      </c>
      <c r="C31" s="99">
        <v>0.115648514802313</v>
      </c>
    </row>
    <row r="32" spans="1:3" ht="14.25" customHeight="1" x14ac:dyDescent="0.25">
      <c r="B32" s="25" t="s">
        <v>11</v>
      </c>
      <c r="C32" s="99">
        <v>0.59679286241193596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20.119695429552198</v>
      </c>
    </row>
    <row r="38" spans="1:5" ht="15" customHeight="1" x14ac:dyDescent="0.25">
      <c r="B38" s="11" t="s">
        <v>35</v>
      </c>
      <c r="C38" s="43">
        <v>36.472119246040997</v>
      </c>
      <c r="D38" s="12"/>
      <c r="E38" s="13"/>
    </row>
    <row r="39" spans="1:5" ht="15" customHeight="1" x14ac:dyDescent="0.25">
      <c r="B39" s="11" t="s">
        <v>61</v>
      </c>
      <c r="C39" s="43">
        <v>50.603029251902903</v>
      </c>
      <c r="D39" s="12"/>
      <c r="E39" s="12"/>
    </row>
    <row r="40" spans="1:5" ht="15" customHeight="1" x14ac:dyDescent="0.25">
      <c r="B40" s="11" t="s">
        <v>36</v>
      </c>
      <c r="C40" s="100">
        <v>3.35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16.475219589999998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2.8666999999999998E-3</v>
      </c>
      <c r="D45" s="12"/>
    </row>
    <row r="46" spans="1:5" ht="15.75" customHeight="1" x14ac:dyDescent="0.25">
      <c r="B46" s="11" t="s">
        <v>51</v>
      </c>
      <c r="C46" s="45">
        <v>8.5725700000000002E-2</v>
      </c>
      <c r="D46" s="12"/>
    </row>
    <row r="47" spans="1:5" ht="15.75" customHeight="1" x14ac:dyDescent="0.25">
      <c r="B47" s="11" t="s">
        <v>59</v>
      </c>
      <c r="C47" s="45">
        <v>0.142427</v>
      </c>
      <c r="D47" s="12"/>
      <c r="E47" s="13"/>
    </row>
    <row r="48" spans="1:5" ht="15" customHeight="1" x14ac:dyDescent="0.25">
      <c r="B48" s="11" t="s">
        <v>58</v>
      </c>
      <c r="C48" s="46">
        <v>0.76898060000000001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0.52655600000000002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0.17138204999999901</v>
      </c>
    </row>
    <row r="63" spans="1:4" ht="15.75" customHeight="1" x14ac:dyDescent="0.3">
      <c r="A63" s="4"/>
    </row>
  </sheetData>
  <sheetProtection algorithmName="SHA-512" hashValue="6IZI/2+YbU3JMtJQNHhJp2torZBZJmFYVjdPQcuRFz4F37Q0b5qQq0zP3yUs2828QFLNgzlqB0htnX0Ng7R6DQ==" saltValue="++EfxCFC0f25O5c/e/HW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0.12896826852924601</v>
      </c>
      <c r="C2" s="98">
        <v>0.95</v>
      </c>
      <c r="D2" s="56">
        <v>34.15932823545198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44.619845118003099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40.174226962967943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0.1136517268898348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14.144906987123459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14.144906987123459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14.144906987123459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14.144906987123459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14.144906987123459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14.144906987123459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0.22534429932915701</v>
      </c>
      <c r="C16" s="98">
        <v>0.95</v>
      </c>
      <c r="D16" s="56">
        <v>0.201186158790533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1.0387950708930269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1.0387950708930269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0.25878250000000003</v>
      </c>
      <c r="C21" s="98">
        <v>0.95</v>
      </c>
      <c r="D21" s="56">
        <v>0.97794835932458724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24.087514764837451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6.7092978999999994E-3</v>
      </c>
      <c r="C23" s="98">
        <v>0.95</v>
      </c>
      <c r="D23" s="56">
        <v>4.6309332646724153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0.22660652826321701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0.13544493988900899</v>
      </c>
      <c r="C27" s="98">
        <v>0.95</v>
      </c>
      <c r="D27" s="56">
        <v>20.45240587972765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0.18662529999999999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59.16814995082278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1.37E-2</v>
      </c>
      <c r="C31" s="98">
        <v>0.95</v>
      </c>
      <c r="D31" s="56">
        <v>0.82917296352271452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0.45399879999999998</v>
      </c>
      <c r="C32" s="98">
        <v>0.95</v>
      </c>
      <c r="D32" s="56">
        <v>0.36881327727825219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0.105067603950822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0.106188</v>
      </c>
      <c r="C38" s="98">
        <v>0.95</v>
      </c>
      <c r="D38" s="56">
        <v>5.7015504682514626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0.2469239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wCfO+YWMk3ODS9GC+DLW4Mvqk/v+Fq3vLctZpnyNu9ndFYFPkyU9BnKW3kMW5awB6HxyysPk37kqLur8t3pBzg==" saltValue="l8t8sLIHHxL848+Ae/9g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wlEnqXO56yNc85w6tfsiq8dsNG/+tTmGERYW2rlf1XWtUaRX6sv1wH8aLLlvyv14dC0BcU0Nyyh/qcABjlzg6Q==" saltValue="bnVegD3PBIem8sJZO5mE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cfCd/yBj3ihPoU6eiF/9ii1oHZnuoC8rI3JuliY7o0Q2/pLakIQLkZAG82X7Ens9c3mVbuoildSAwbpUn7bMw==" saltValue="A1CDkHz66rHpNRTBAn28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0.12437267960000001</v>
      </c>
      <c r="C3" s="21">
        <f>frac_mam_1_5months * 2.6</f>
        <v>0.12437267960000001</v>
      </c>
      <c r="D3" s="21">
        <f>frac_mam_6_11months * 2.6</f>
        <v>0.16630043559999999</v>
      </c>
      <c r="E3" s="21">
        <f>frac_mam_12_23months * 2.6</f>
        <v>0.17594053100000001</v>
      </c>
      <c r="F3" s="21">
        <f>frac_mam_24_59months * 2.6</f>
        <v>0.12925738540000001</v>
      </c>
    </row>
    <row r="4" spans="1:6" ht="15.75" customHeight="1" x14ac:dyDescent="0.25">
      <c r="A4" s="3" t="s">
        <v>207</v>
      </c>
      <c r="B4" s="21">
        <f>frac_sam_1month * 2.6</f>
        <v>4.3218913400000003E-2</v>
      </c>
      <c r="C4" s="21">
        <f>frac_sam_1_5months * 2.6</f>
        <v>4.3218913400000003E-2</v>
      </c>
      <c r="D4" s="21">
        <f>frac_sam_6_11months * 2.6</f>
        <v>3.7957262200000001E-2</v>
      </c>
      <c r="E4" s="21">
        <f>frac_sam_12_23months * 2.6</f>
        <v>3.8006124000000002E-2</v>
      </c>
      <c r="F4" s="21">
        <f>frac_sam_24_59months * 2.6</f>
        <v>1.4887087280000003E-2</v>
      </c>
    </row>
  </sheetData>
  <sheetProtection algorithmName="SHA-512" hashValue="oiROyMYZWf5MrHBXoQtoUH/AJ7Vgsr2nux3jqR1VYjIoyKXYFCkpd2wEH0TgsXIQkZaYHyiEn4F+/vANy3g/UQ==" saltValue="+TR+6rvUNi3EkJcgdYRI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0.77599999999999991</v>
      </c>
      <c r="E2" s="60">
        <f>food_insecure</f>
        <v>0.77599999999999991</v>
      </c>
      <c r="F2" s="60">
        <f>food_insecure</f>
        <v>0.77599999999999991</v>
      </c>
      <c r="G2" s="60">
        <f>food_insecure</f>
        <v>0.77599999999999991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0.77599999999999991</v>
      </c>
      <c r="F5" s="60">
        <f>food_insecure</f>
        <v>0.77599999999999991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0.77599999999999991</v>
      </c>
      <c r="F8" s="60">
        <f>food_insecure</f>
        <v>0.77599999999999991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0.77599999999999991</v>
      </c>
      <c r="F9" s="60">
        <f>food_insecure</f>
        <v>0.77599999999999991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0.40500000000000003</v>
      </c>
      <c r="E10" s="60">
        <f>IF(ISBLANK(comm_deliv), frac_children_health_facility,1)</f>
        <v>0.40500000000000003</v>
      </c>
      <c r="F10" s="60">
        <f>IF(ISBLANK(comm_deliv), frac_children_health_facility,1)</f>
        <v>0.40500000000000003</v>
      </c>
      <c r="G10" s="60">
        <f>IF(ISBLANK(comm_deliv), frac_children_health_facility,1)</f>
        <v>0.40500000000000003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0.77599999999999991</v>
      </c>
      <c r="I15" s="60">
        <f>food_insecure</f>
        <v>0.77599999999999991</v>
      </c>
      <c r="J15" s="60">
        <f>food_insecure</f>
        <v>0.77599999999999991</v>
      </c>
      <c r="K15" s="60">
        <f>food_insecure</f>
        <v>0.77599999999999991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0.6</v>
      </c>
      <c r="I19" s="60">
        <f>frac_malaria_risk</f>
        <v>0.6</v>
      </c>
      <c r="J19" s="60">
        <f>frac_malaria_risk</f>
        <v>0.6</v>
      </c>
      <c r="K19" s="60">
        <f>frac_malaria_risk</f>
        <v>0.6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0.504</v>
      </c>
      <c r="M24" s="60">
        <f>famplan_unmet_need</f>
        <v>0.504</v>
      </c>
      <c r="N24" s="60">
        <f>famplan_unmet_need</f>
        <v>0.504</v>
      </c>
      <c r="O24" s="60">
        <f>famplan_unmet_need</f>
        <v>0.504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0.45519376607971179</v>
      </c>
      <c r="M25" s="60">
        <f>(1-food_insecure)*(0.49)+food_insecure*(0.7)</f>
        <v>0.65295999999999998</v>
      </c>
      <c r="N25" s="60">
        <f>(1-food_insecure)*(0.49)+food_insecure*(0.7)</f>
        <v>0.65295999999999998</v>
      </c>
      <c r="O25" s="60">
        <f>(1-food_insecure)*(0.49)+food_insecure*(0.7)</f>
        <v>0.65295999999999998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0.19508304260559076</v>
      </c>
      <c r="M26" s="60">
        <f>(1-food_insecure)*(0.21)+food_insecure*(0.3)</f>
        <v>0.27983999999999998</v>
      </c>
      <c r="N26" s="60">
        <f>(1-food_insecure)*(0.21)+food_insecure*(0.3)</f>
        <v>0.27983999999999998</v>
      </c>
      <c r="O26" s="60">
        <f>(1-food_insecure)*(0.21)+food_insecure*(0.3)</f>
        <v>0.27983999999999998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4.6846699768066415E-2</v>
      </c>
      <c r="M27" s="60">
        <f>(1-food_insecure)*(0.3)</f>
        <v>6.7200000000000024E-2</v>
      </c>
      <c r="N27" s="60">
        <f>(1-food_insecure)*(0.3)</f>
        <v>6.7200000000000024E-2</v>
      </c>
      <c r="O27" s="60">
        <f>(1-food_insecure)*(0.3)</f>
        <v>6.7200000000000024E-2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0.30287649154663099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0.6</v>
      </c>
      <c r="D34" s="60">
        <f t="shared" si="3"/>
        <v>0.6</v>
      </c>
      <c r="E34" s="60">
        <f t="shared" si="3"/>
        <v>0.6</v>
      </c>
      <c r="F34" s="60">
        <f t="shared" si="3"/>
        <v>0.6</v>
      </c>
      <c r="G34" s="60">
        <f t="shared" si="3"/>
        <v>0.6</v>
      </c>
      <c r="H34" s="60">
        <f t="shared" si="3"/>
        <v>0.6</v>
      </c>
      <c r="I34" s="60">
        <f t="shared" si="3"/>
        <v>0.6</v>
      </c>
      <c r="J34" s="60">
        <f t="shared" si="3"/>
        <v>0.6</v>
      </c>
      <c r="K34" s="60">
        <f t="shared" si="3"/>
        <v>0.6</v>
      </c>
      <c r="L34" s="60">
        <f t="shared" si="3"/>
        <v>0.6</v>
      </c>
      <c r="M34" s="60">
        <f t="shared" si="3"/>
        <v>0.6</v>
      </c>
      <c r="N34" s="60">
        <f t="shared" si="3"/>
        <v>0.6</v>
      </c>
      <c r="O34" s="60">
        <f t="shared" si="3"/>
        <v>0.6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4A1CkR1H6uT7DyRPIvJZ3hvQkAO0gomphqoNjdXIimPguj8GwNEOYG0cNmN6R2W+lMjkAed6Tzn4SLm3U7Nh3A==" saltValue="kWOSlgsUmgVt2AlDD+IW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FSpbNQ3S31YsxWhjC6O6Va6K8jTTtPKrAv9zvaPHme1SBqtSO93WHvrWi6/eGRENISDZSWTXnEdmucAlUAASKQ==" saltValue="ApBUoNE6yg7JhUKHEhyp+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ksFgnBGNQLy1h4OoZObSah9u3ubORwWl8CW4Z/UBP9K3RBGrGDNH9qKAdY/jpVGSKijf41uHAHbuDg1e5hBhw==" saltValue="HwVXvsjCu99+wZIU4qxV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5zoLdMRumF1iWQS/4cW0MT/sOhBJp7MOFocWzwx6Yg7l7LabuqsTbdxZU297deFYwHRjBqGxAigFPp1P37xm4Q==" saltValue="vogEG3Ad8TzY+9HLorV93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5yLwxD7/Zis+kY0Uq2EVXnW+UpYIye9L6lJTKnyBvY/jdqatZktABPvppCFsBqvfsEqRTTAkQ+mPJY3WFYnSg==" saltValue="dSxPG7IMb4Nxul0l+TVM6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xJ3zjrUI2ZGxpZJEqc/eH+3cle9hG9N28TFmwdt/0NG6/SA7nyAb/YqB1R78++IwgyEBOdteB55GuxKoCz2fA==" saltValue="k9whoqhEv4wLV7TEF2Ci/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904009.33719999995</v>
      </c>
      <c r="C2" s="49">
        <v>1531000</v>
      </c>
      <c r="D2" s="49">
        <v>2534000</v>
      </c>
      <c r="E2" s="49">
        <v>1744000</v>
      </c>
      <c r="F2" s="49">
        <v>1240000</v>
      </c>
      <c r="G2" s="17">
        <f t="shared" ref="G2:G11" si="0">C2+D2+E2+F2</f>
        <v>7049000</v>
      </c>
      <c r="H2" s="17">
        <f t="shared" ref="H2:H11" si="1">(B2 + stillbirth*B2/(1000-stillbirth))/(1-abortion)</f>
        <v>1044491.5656309455</v>
      </c>
      <c r="I2" s="17">
        <f t="shared" ref="I2:I11" si="2">G2-H2</f>
        <v>6004508.4343690546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918586.54500000004</v>
      </c>
      <c r="C3" s="50">
        <v>1560000</v>
      </c>
      <c r="D3" s="50">
        <v>2610000</v>
      </c>
      <c r="E3" s="50">
        <v>1803000</v>
      </c>
      <c r="F3" s="50">
        <v>1279000</v>
      </c>
      <c r="G3" s="17">
        <f t="shared" si="0"/>
        <v>7252000</v>
      </c>
      <c r="H3" s="17">
        <f t="shared" si="1"/>
        <v>1061334.0582590732</v>
      </c>
      <c r="I3" s="17">
        <f t="shared" si="2"/>
        <v>6190665.9417409264</v>
      </c>
    </row>
    <row r="4" spans="1:9" ht="15.75" customHeight="1" x14ac:dyDescent="0.25">
      <c r="A4" s="5">
        <f t="shared" si="3"/>
        <v>2023</v>
      </c>
      <c r="B4" s="49">
        <v>933125.54679999989</v>
      </c>
      <c r="C4" s="50">
        <v>1589000</v>
      </c>
      <c r="D4" s="50">
        <v>2684000</v>
      </c>
      <c r="E4" s="50">
        <v>1868000</v>
      </c>
      <c r="F4" s="50">
        <v>1320000</v>
      </c>
      <c r="G4" s="17">
        <f t="shared" si="0"/>
        <v>7461000</v>
      </c>
      <c r="H4" s="17">
        <f t="shared" si="1"/>
        <v>1078132.4077095648</v>
      </c>
      <c r="I4" s="17">
        <f t="shared" si="2"/>
        <v>6382867.592290435</v>
      </c>
    </row>
    <row r="5" spans="1:9" ht="15.75" customHeight="1" x14ac:dyDescent="0.25">
      <c r="A5" s="5">
        <f t="shared" si="3"/>
        <v>2024</v>
      </c>
      <c r="B5" s="49">
        <v>947551.33339999989</v>
      </c>
      <c r="C5" s="50">
        <v>1618000</v>
      </c>
      <c r="D5" s="50">
        <v>2755000</v>
      </c>
      <c r="E5" s="50">
        <v>1937000</v>
      </c>
      <c r="F5" s="50">
        <v>1360000</v>
      </c>
      <c r="G5" s="17">
        <f t="shared" si="0"/>
        <v>7670000</v>
      </c>
      <c r="H5" s="17">
        <f t="shared" si="1"/>
        <v>1094799.9484209928</v>
      </c>
      <c r="I5" s="17">
        <f t="shared" si="2"/>
        <v>6575200.0515790069</v>
      </c>
    </row>
    <row r="6" spans="1:9" ht="15.75" customHeight="1" x14ac:dyDescent="0.25">
      <c r="A6" s="5">
        <f t="shared" si="3"/>
        <v>2025</v>
      </c>
      <c r="B6" s="49">
        <v>961852.5</v>
      </c>
      <c r="C6" s="50">
        <v>1646000</v>
      </c>
      <c r="D6" s="50">
        <v>2822000</v>
      </c>
      <c r="E6" s="50">
        <v>2009000</v>
      </c>
      <c r="F6" s="50">
        <v>1402000</v>
      </c>
      <c r="G6" s="17">
        <f t="shared" si="0"/>
        <v>7879000</v>
      </c>
      <c r="H6" s="17">
        <f t="shared" si="1"/>
        <v>1111323.5032978142</v>
      </c>
      <c r="I6" s="17">
        <f t="shared" si="2"/>
        <v>6767676.4967021858</v>
      </c>
    </row>
    <row r="7" spans="1:9" ht="15.75" customHeight="1" x14ac:dyDescent="0.25">
      <c r="A7" s="5">
        <f t="shared" si="3"/>
        <v>2026</v>
      </c>
      <c r="B7" s="49">
        <v>974579.23080000002</v>
      </c>
      <c r="C7" s="50">
        <v>1674000</v>
      </c>
      <c r="D7" s="50">
        <v>2886000</v>
      </c>
      <c r="E7" s="50">
        <v>2085000</v>
      </c>
      <c r="F7" s="50">
        <v>1444000</v>
      </c>
      <c r="G7" s="17">
        <f t="shared" si="0"/>
        <v>8089000</v>
      </c>
      <c r="H7" s="17">
        <f t="shared" si="1"/>
        <v>1126027.9564839152</v>
      </c>
      <c r="I7" s="17">
        <f t="shared" si="2"/>
        <v>6962972.0435160846</v>
      </c>
    </row>
    <row r="8" spans="1:9" ht="15.75" customHeight="1" x14ac:dyDescent="0.25">
      <c r="A8" s="5">
        <f t="shared" si="3"/>
        <v>2027</v>
      </c>
      <c r="B8" s="49">
        <v>987058.71940000006</v>
      </c>
      <c r="C8" s="50">
        <v>1701000</v>
      </c>
      <c r="D8" s="50">
        <v>2948000</v>
      </c>
      <c r="E8" s="50">
        <v>2166000</v>
      </c>
      <c r="F8" s="50">
        <v>1488000</v>
      </c>
      <c r="G8" s="17">
        <f t="shared" si="0"/>
        <v>8303000</v>
      </c>
      <c r="H8" s="17">
        <f t="shared" si="1"/>
        <v>1140446.7462571051</v>
      </c>
      <c r="I8" s="17">
        <f t="shared" si="2"/>
        <v>7162553.2537428951</v>
      </c>
    </row>
    <row r="9" spans="1:9" ht="15.75" customHeight="1" x14ac:dyDescent="0.25">
      <c r="A9" s="5">
        <f t="shared" si="3"/>
        <v>2028</v>
      </c>
      <c r="B9" s="49">
        <v>999279.07260000019</v>
      </c>
      <c r="C9" s="50">
        <v>1728000</v>
      </c>
      <c r="D9" s="50">
        <v>3006000</v>
      </c>
      <c r="E9" s="50">
        <v>2248000</v>
      </c>
      <c r="F9" s="50">
        <v>1533000</v>
      </c>
      <c r="G9" s="17">
        <f t="shared" si="0"/>
        <v>8515000</v>
      </c>
      <c r="H9" s="17">
        <f t="shared" si="1"/>
        <v>1154566.1312249259</v>
      </c>
      <c r="I9" s="17">
        <f t="shared" si="2"/>
        <v>7360433.8687750744</v>
      </c>
    </row>
    <row r="10" spans="1:9" ht="15.75" customHeight="1" x14ac:dyDescent="0.25">
      <c r="A10" s="5">
        <f t="shared" si="3"/>
        <v>2029</v>
      </c>
      <c r="B10" s="49">
        <v>1011141.117</v>
      </c>
      <c r="C10" s="50">
        <v>1758000</v>
      </c>
      <c r="D10" s="50">
        <v>3063000</v>
      </c>
      <c r="E10" s="50">
        <v>2331000</v>
      </c>
      <c r="F10" s="50">
        <v>1582000</v>
      </c>
      <c r="G10" s="17">
        <f t="shared" si="0"/>
        <v>8734000</v>
      </c>
      <c r="H10" s="17">
        <f t="shared" si="1"/>
        <v>1168271.526531256</v>
      </c>
      <c r="I10" s="17">
        <f t="shared" si="2"/>
        <v>7565728.4734687442</v>
      </c>
    </row>
    <row r="11" spans="1:9" ht="15.75" customHeight="1" x14ac:dyDescent="0.25">
      <c r="A11" s="5">
        <f t="shared" si="3"/>
        <v>2030</v>
      </c>
      <c r="B11" s="49">
        <v>1022664.936</v>
      </c>
      <c r="C11" s="50">
        <v>1792000</v>
      </c>
      <c r="D11" s="50">
        <v>3119000</v>
      </c>
      <c r="E11" s="50">
        <v>2411000</v>
      </c>
      <c r="F11" s="50">
        <v>1634000</v>
      </c>
      <c r="G11" s="17">
        <f t="shared" si="0"/>
        <v>8956000</v>
      </c>
      <c r="H11" s="17">
        <f t="shared" si="1"/>
        <v>1181586.1365181822</v>
      </c>
      <c r="I11" s="17">
        <f t="shared" si="2"/>
        <v>7774413.8634818178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jXvdm7kOjyjccJM+UYuNjjpk3YLpbtZh9k/j1rntmY91t04PBjcHd/WRQZeSAv+LMwScK4omDaimNN+sg+UWg==" saltValue="yM5AnWdQ8ilhPsUUz38Gx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2.9193734813985563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2.9193734813985563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1.9787799346219455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1.9787799346219455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4.9201286714525096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4.9201286714525096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9Hwi/iXUriAuOZCSEbZaXiFDx0TRybNzNoLcbvQk+zNamLdMbNskx7U6pmcgipEYD2ve2y7TIREKEh72FHUY/w==" saltValue="YuWSF9RVQdsTwmzPQhFiC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Vf0qnGtTiInNTZ9QwVWAjmZ3Pim6gXcKX508iy/gUQIsPMCqnW+tf6/4dkFLErboyNz1puOdPvNTc9o8aDHROg==" saltValue="P/TdowtOsht+yaw+4jnD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/Q4KA99WPAET1C92/ohsZbofA0diAHOjJNB9OF2TMnRtKW/jZqCu+zwWVFOXxmLte7TZLiQ0CwnUR+cxHVY6A==" saltValue="AO6sx93kVHfKLFFHc5V0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0.55263580434667126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0.48975352972860581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0.83594926784348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0.79835979160032788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0.83594926784348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0.79835979160032788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0.35315491489718026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0.2978582045718417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0.7974711148255933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0.75366309080806893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0.7974711148255933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0.75366309080806893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0.88877699107142805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0.86128348016233058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0.87540268872741356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0.84517904395125276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0.87540268872741356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0.84517904395125276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KbajAG/NGat5rwpCf6YCvdnglcPnc76GCKFTPz21RMYzt6B/5pSpX0ariC9G9KX7ofsFLHLs7vGwKjvnKq94Hw==" saltValue="PaXf9j9SORt0WkCKTq5I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ke79tCrWJNEw7WW/Ky+C1oPp2TCgxD9j9NIwFiasPHWXlu7O8+hYaLfDHO40nvQMpCkiYT01nZDnbdTcqnlmA==" saltValue="MZSTdPlWbdJCph/pyYxX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0.37066328975186308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0.59168843386316694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0.59168843386316694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0.62349397590361455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0.62349397590361455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0.62349397590361455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0.62349397590361455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0.61832061068702271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0.61832061068702271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0.61832061068702271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0.61832061068702271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0.47812906598879201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0.69270210590969139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0.69270210590969139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0.7203579418344519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0.7203579418344519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0.7203579418344519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0.7203579418344519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0.71590909090909094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0.71590909090909094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0.71590909090909094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0.71590909090909094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0.21190320858381337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0.39815243079353146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0.39815243079353146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0.43052391799544421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0.43052391799544421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0.43052391799544421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0.43052391799544421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0.4251437140714821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0.4251437140714821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0.4251437140714821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0.4251437140714821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0.34829638168637028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0.56802210770036288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0.56802210770036288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0.60042621204049018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0.60042621204049018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0.60042621204049018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0.60042621204049018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0.59514170040485836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0.59514170040485836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0.59514170040485836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0.59514170040485836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0.88103465540853487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0.94797416155111525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0.94797416155111525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0.95417608602676107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0.95417608602676107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0.95417608602676107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0.95417608602676107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0.95320542817033227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0.95320542817033227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0.95320542817033227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0.95320542817033227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0.72482302358198103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0.86632343165978343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0.86632343165978343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0.88103735427075913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0.88103735427075913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0.88103735427075913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0.88103735427075913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0.87871437234687699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0.87871437234687699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0.87871437234687699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0.87871437234687699</v>
      </c>
    </row>
  </sheetData>
  <sheetProtection algorithmName="SHA-512" hashValue="j3hpdTlxQnj8DvIFYW6evb+sV0wk7sUtvIQaO48VH5GSg7Wsqt3t2Q2zrBCcGybbXI+HhTcXx/TTw1rUVYnrMg==" saltValue="s1zuPB80JOqUioTt4Ro2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0.74873938380211469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0.74912594204833727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0.74912235778518088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0.75080689429897474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0.74262269967926442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0.7393443772088617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0.73857877710502862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0.74224501580964009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0.64552446365946037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0.64599473762130666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0.64599037620904287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0.64804205077196619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0.6381095697987702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0.63415583308707835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0.63323453792457274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0.63765335155172909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0.86006369528010451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0.86031093687147164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0.86030864490602466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0.8613847555562425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0.85613637100978357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0.85401969905989439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0.85352419393299683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0.85589293694005253</v>
      </c>
    </row>
  </sheetData>
  <sheetProtection algorithmName="SHA-512" hashValue="vxIZa9/i0ny1KrGiMlV4Y99yVRPdxXgcSsOhDl9uHRkeAtf+9ZkP46J1rOoPCWfoEbxqBrHT+FAX0ptxVXBMSg==" saltValue="L+MfCK6eeOl05esVQeJd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xbfRp/P8gPiEZ1sYamk5bJWP0sNDmXwFmXNfPIGJ4G8QVR14PJee2ijGCCDCYX3JSzpKK5MlygIE7myB8b3yDQ==" saltValue="ZJCJ5t2HWqBxZW0DF/uM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kl0vYQabg8P3SBsnitkOOECSKTraUfwAv7EJ/uX0Utu9ccvBtjCjFzy5GwFy2XjdZn5BsnLf4rgvG516rD7cmQ==" saltValue="qpyZ3SuVlIMCzGE/SwW57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5.5445651726372504E-3</v>
      </c>
    </row>
    <row r="4" spans="1:8" ht="15.75" customHeight="1" x14ac:dyDescent="0.25">
      <c r="B4" s="19" t="s">
        <v>97</v>
      </c>
      <c r="C4" s="101">
        <v>0.14791573518178139</v>
      </c>
    </row>
    <row r="5" spans="1:8" ht="15.75" customHeight="1" x14ac:dyDescent="0.25">
      <c r="B5" s="19" t="s">
        <v>95</v>
      </c>
      <c r="C5" s="101">
        <v>7.185008661766909E-2</v>
      </c>
    </row>
    <row r="6" spans="1:8" ht="15.75" customHeight="1" x14ac:dyDescent="0.25">
      <c r="B6" s="19" t="s">
        <v>91</v>
      </c>
      <c r="C6" s="101">
        <v>0.29165077666121969</v>
      </c>
    </row>
    <row r="7" spans="1:8" ht="15.75" customHeight="1" x14ac:dyDescent="0.25">
      <c r="B7" s="19" t="s">
        <v>96</v>
      </c>
      <c r="C7" s="101">
        <v>0.27033335999854691</v>
      </c>
    </row>
    <row r="8" spans="1:8" ht="15.75" customHeight="1" x14ac:dyDescent="0.25">
      <c r="B8" s="19" t="s">
        <v>98</v>
      </c>
      <c r="C8" s="101">
        <v>6.2032413143874136E-3</v>
      </c>
    </row>
    <row r="9" spans="1:8" ht="15.75" customHeight="1" x14ac:dyDescent="0.25">
      <c r="B9" s="19" t="s">
        <v>92</v>
      </c>
      <c r="C9" s="101">
        <v>0.1286651312772705</v>
      </c>
    </row>
    <row r="10" spans="1:8" ht="15.75" customHeight="1" x14ac:dyDescent="0.25">
      <c r="B10" s="19" t="s">
        <v>94</v>
      </c>
      <c r="C10" s="101">
        <v>7.7837103776487643E-2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0.1541508820812538</v>
      </c>
      <c r="D14" s="55">
        <v>0.1541508820812538</v>
      </c>
      <c r="E14" s="55">
        <v>0.1541508820812538</v>
      </c>
      <c r="F14" s="55">
        <v>0.1541508820812538</v>
      </c>
    </row>
    <row r="15" spans="1:8" ht="15.75" customHeight="1" x14ac:dyDescent="0.25">
      <c r="B15" s="19" t="s">
        <v>102</v>
      </c>
      <c r="C15" s="101">
        <v>0.27111710933573929</v>
      </c>
      <c r="D15" s="101">
        <v>0.27111710933573929</v>
      </c>
      <c r="E15" s="101">
        <v>0.27111710933573929</v>
      </c>
      <c r="F15" s="101">
        <v>0.27111710933573929</v>
      </c>
    </row>
    <row r="16" spans="1:8" ht="15.75" customHeight="1" x14ac:dyDescent="0.25">
      <c r="B16" s="19" t="s">
        <v>2</v>
      </c>
      <c r="C16" s="101">
        <v>3.9302984464555178E-2</v>
      </c>
      <c r="D16" s="101">
        <v>3.9302984464555178E-2</v>
      </c>
      <c r="E16" s="101">
        <v>3.9302984464555178E-2</v>
      </c>
      <c r="F16" s="101">
        <v>3.9302984464555178E-2</v>
      </c>
    </row>
    <row r="17" spans="1:8" ht="15.75" customHeight="1" x14ac:dyDescent="0.25">
      <c r="B17" s="19" t="s">
        <v>90</v>
      </c>
      <c r="C17" s="101">
        <v>8.9733661407753948E-3</v>
      </c>
      <c r="D17" s="101">
        <v>8.9733661407753948E-3</v>
      </c>
      <c r="E17" s="101">
        <v>8.9733661407753948E-3</v>
      </c>
      <c r="F17" s="101">
        <v>8.9733661407753948E-3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2.594139562412141E-2</v>
      </c>
      <c r="D19" s="101">
        <v>2.594139562412141E-2</v>
      </c>
      <c r="E19" s="101">
        <v>2.594139562412141E-2</v>
      </c>
      <c r="F19" s="101">
        <v>2.594139562412141E-2</v>
      </c>
    </row>
    <row r="20" spans="1:8" ht="15.75" customHeight="1" x14ac:dyDescent="0.25">
      <c r="B20" s="19" t="s">
        <v>79</v>
      </c>
      <c r="C20" s="101">
        <v>1.1805157258694479E-2</v>
      </c>
      <c r="D20" s="101">
        <v>1.1805157258694479E-2</v>
      </c>
      <c r="E20" s="101">
        <v>1.1805157258694479E-2</v>
      </c>
      <c r="F20" s="101">
        <v>1.1805157258694479E-2</v>
      </c>
    </row>
    <row r="21" spans="1:8" ht="15.75" customHeight="1" x14ac:dyDescent="0.25">
      <c r="B21" s="19" t="s">
        <v>88</v>
      </c>
      <c r="C21" s="101">
        <v>0.15349247068284641</v>
      </c>
      <c r="D21" s="101">
        <v>0.15349247068284641</v>
      </c>
      <c r="E21" s="101">
        <v>0.15349247068284641</v>
      </c>
      <c r="F21" s="101">
        <v>0.15349247068284641</v>
      </c>
    </row>
    <row r="22" spans="1:8" ht="15.75" customHeight="1" x14ac:dyDescent="0.25">
      <c r="B22" s="19" t="s">
        <v>99</v>
      </c>
      <c r="C22" s="101">
        <v>0.3352166344120141</v>
      </c>
      <c r="D22" s="101">
        <v>0.3352166344120141</v>
      </c>
      <c r="E22" s="101">
        <v>0.3352166344120141</v>
      </c>
      <c r="F22" s="101">
        <v>0.3352166344120141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8.7985991E-2</v>
      </c>
    </row>
    <row r="27" spans="1:8" ht="15.75" customHeight="1" x14ac:dyDescent="0.25">
      <c r="B27" s="19" t="s">
        <v>89</v>
      </c>
      <c r="C27" s="101">
        <v>9.0154729999999995E-3</v>
      </c>
    </row>
    <row r="28" spans="1:8" ht="15.75" customHeight="1" x14ac:dyDescent="0.25">
      <c r="B28" s="19" t="s">
        <v>103</v>
      </c>
      <c r="C28" s="101">
        <v>0.15676572499999999</v>
      </c>
    </row>
    <row r="29" spans="1:8" ht="15.75" customHeight="1" x14ac:dyDescent="0.25">
      <c r="B29" s="19" t="s">
        <v>86</v>
      </c>
      <c r="C29" s="101">
        <v>0.168756885</v>
      </c>
    </row>
    <row r="30" spans="1:8" ht="15.75" customHeight="1" x14ac:dyDescent="0.25">
      <c r="B30" s="19" t="s">
        <v>4</v>
      </c>
      <c r="C30" s="101">
        <v>0.105851448</v>
      </c>
    </row>
    <row r="31" spans="1:8" ht="15.75" customHeight="1" x14ac:dyDescent="0.25">
      <c r="B31" s="19" t="s">
        <v>80</v>
      </c>
      <c r="C31" s="101">
        <v>0.11038854400000001</v>
      </c>
    </row>
    <row r="32" spans="1:8" ht="15.75" customHeight="1" x14ac:dyDescent="0.25">
      <c r="B32" s="19" t="s">
        <v>85</v>
      </c>
      <c r="C32" s="101">
        <v>1.8940327999999999E-2</v>
      </c>
    </row>
    <row r="33" spans="2:3" ht="15.75" customHeight="1" x14ac:dyDescent="0.25">
      <c r="B33" s="19" t="s">
        <v>100</v>
      </c>
      <c r="C33" s="101">
        <v>8.4923389999999987E-2</v>
      </c>
    </row>
    <row r="34" spans="2:3" ht="15.75" customHeight="1" x14ac:dyDescent="0.25">
      <c r="B34" s="19" t="s">
        <v>87</v>
      </c>
      <c r="C34" s="101">
        <v>0.25737221700000001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OIZyBj5NJBRT6XW3JuEdmY4nLD/QL2vt84c9noPHXSRAilB8y3Z5zmQrP30pNwgKWZ+VpJtoZbpOjZWhlta1gg==" saltValue="5NB+EzY2S1ZpVeb33SG83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0.41972768298930041</v>
      </c>
      <c r="D2" s="52">
        <f>IFERROR(1-_xlfn.NORM.DIST(_xlfn.NORM.INV(SUM(D4:D5), 0, 1) + 1, 0, 1, TRUE), "")</f>
        <v>0.41972768298930041</v>
      </c>
      <c r="E2" s="52">
        <f>IFERROR(1-_xlfn.NORM.DIST(_xlfn.NORM.INV(SUM(E4:E5), 0, 1) + 1, 0, 1, TRUE), "")</f>
        <v>0.311956414571818</v>
      </c>
      <c r="F2" s="52">
        <f>IFERROR(1-_xlfn.NORM.DIST(_xlfn.NORM.INV(SUM(F4:F5), 0, 1) + 1, 0, 1, TRUE), "")</f>
        <v>0.18411414033991591</v>
      </c>
      <c r="G2" s="52">
        <f>IFERROR(1-_xlfn.NORM.DIST(_xlfn.NORM.INV(SUM(G4:G5), 0, 1) + 1, 0, 1, TRUE), "")</f>
        <v>0.1844189499143114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0.3676657880106996</v>
      </c>
      <c r="D3" s="52">
        <f>IFERROR(_xlfn.NORM.DIST(_xlfn.NORM.INV(SUM(D4:D5), 0, 1) + 1, 0, 1, TRUE) - SUM(D4:D5), "")</f>
        <v>0.3676657880106996</v>
      </c>
      <c r="E3" s="52">
        <f>IFERROR(_xlfn.NORM.DIST(_xlfn.NORM.INV(SUM(E4:E5), 0, 1) + 1, 0, 1, TRUE) - SUM(E4:E5), "")</f>
        <v>0.38290840242818203</v>
      </c>
      <c r="F3" s="52">
        <f>IFERROR(_xlfn.NORM.DIST(_xlfn.NORM.INV(SUM(F4:F5), 0, 1) + 1, 0, 1, TRUE) - SUM(F4:F5), "")</f>
        <v>0.35579426966008409</v>
      </c>
      <c r="G3" s="52">
        <f>IFERROR(_xlfn.NORM.DIST(_xlfn.NORM.INV(SUM(G4:G5), 0, 1) + 1, 0, 1, TRUE) - SUM(G4:G5), "")</f>
        <v>0.35594383008568858</v>
      </c>
    </row>
    <row r="4" spans="1:15" ht="15.75" customHeight="1" x14ac:dyDescent="0.25">
      <c r="B4" s="5" t="s">
        <v>110</v>
      </c>
      <c r="C4" s="45">
        <v>0.13490774</v>
      </c>
      <c r="D4" s="53">
        <v>0.13490774</v>
      </c>
      <c r="E4" s="53">
        <v>0.22570744000000001</v>
      </c>
      <c r="F4" s="53">
        <v>0.28417059</v>
      </c>
      <c r="G4" s="53">
        <v>0.30031658</v>
      </c>
    </row>
    <row r="5" spans="1:15" ht="15.75" customHeight="1" x14ac:dyDescent="0.25">
      <c r="B5" s="5" t="s">
        <v>106</v>
      </c>
      <c r="C5" s="45">
        <v>7.7698789000000004E-2</v>
      </c>
      <c r="D5" s="53">
        <v>7.7698789000000004E-2</v>
      </c>
      <c r="E5" s="53">
        <v>7.9427742999999995E-2</v>
      </c>
      <c r="F5" s="53">
        <v>0.17592099999999999</v>
      </c>
      <c r="G5" s="53">
        <v>0.15932064000000001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0.6979062141802127</v>
      </c>
      <c r="D8" s="52">
        <f>IFERROR(1-_xlfn.NORM.DIST(_xlfn.NORM.INV(SUM(D10:D11), 0, 1) + 1, 0, 1, TRUE), "")</f>
        <v>0.6979062141802127</v>
      </c>
      <c r="E8" s="52">
        <f>IFERROR(1-_xlfn.NORM.DIST(_xlfn.NORM.INV(SUM(E10:E11), 0, 1) + 1, 0, 1, TRUE), "")</f>
        <v>0.66086312706664463</v>
      </c>
      <c r="F8" s="52">
        <f>IFERROR(1-_xlfn.NORM.DIST(_xlfn.NORM.INV(SUM(F10:F11), 0, 1) + 1, 0, 1, TRUE), "")</f>
        <v>0.65167636478827773</v>
      </c>
      <c r="G8" s="52">
        <f>IFERROR(1-_xlfn.NORM.DIST(_xlfn.NORM.INV(SUM(G10:G11), 0, 1) + 1, 0, 1, TRUE), "")</f>
        <v>0.72382707653230183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0.2376354808197873</v>
      </c>
      <c r="D9" s="52">
        <f>IFERROR(_xlfn.NORM.DIST(_xlfn.NORM.INV(SUM(D10:D11), 0, 1) + 1, 0, 1, TRUE) - SUM(D10:D11), "")</f>
        <v>0.2376354808197873</v>
      </c>
      <c r="E9" s="52">
        <f>IFERROR(_xlfn.NORM.DIST(_xlfn.NORM.INV(SUM(E10:E11), 0, 1) + 1, 0, 1, TRUE) - SUM(E10:E11), "")</f>
        <v>0.26057621993335539</v>
      </c>
      <c r="F9" s="52">
        <f>IFERROR(_xlfn.NORM.DIST(_xlfn.NORM.INV(SUM(F10:F11), 0, 1) + 1, 0, 1, TRUE) - SUM(F10:F11), "")</f>
        <v>0.26603646021172228</v>
      </c>
      <c r="G9" s="52">
        <f>IFERROR(_xlfn.NORM.DIST(_xlfn.NORM.INV(SUM(G10:G11), 0, 1) + 1, 0, 1, TRUE) - SUM(G10:G11), "")</f>
        <v>0.22073274166769824</v>
      </c>
    </row>
    <row r="10" spans="1:15" ht="15.75" customHeight="1" x14ac:dyDescent="0.25">
      <c r="B10" s="5" t="s">
        <v>107</v>
      </c>
      <c r="C10" s="45">
        <v>4.7835646000000002E-2</v>
      </c>
      <c r="D10" s="53">
        <v>4.7835646000000002E-2</v>
      </c>
      <c r="E10" s="53">
        <v>6.3961705999999993E-2</v>
      </c>
      <c r="F10" s="53">
        <v>6.7669435E-2</v>
      </c>
      <c r="G10" s="53">
        <v>4.9714379000000003E-2</v>
      </c>
    </row>
    <row r="11" spans="1:15" ht="15.75" customHeight="1" x14ac:dyDescent="0.25">
      <c r="B11" s="5" t="s">
        <v>119</v>
      </c>
      <c r="C11" s="45">
        <v>1.6622659000000001E-2</v>
      </c>
      <c r="D11" s="53">
        <v>1.6622659000000001E-2</v>
      </c>
      <c r="E11" s="53">
        <v>1.4598946999999999E-2</v>
      </c>
      <c r="F11" s="53">
        <v>1.4617740000000001E-2</v>
      </c>
      <c r="G11" s="53">
        <v>5.7258028000000006E-3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0.78465574125000004</v>
      </c>
      <c r="D14" s="54">
        <v>0.77095435153199998</v>
      </c>
      <c r="E14" s="54">
        <v>0.77095435153199998</v>
      </c>
      <c r="F14" s="54">
        <v>0.43645716483000002</v>
      </c>
      <c r="G14" s="54">
        <v>0.43645716483000002</v>
      </c>
      <c r="H14" s="45">
        <v>0.35599999999999998</v>
      </c>
      <c r="I14" s="55">
        <v>0.35599999999999998</v>
      </c>
      <c r="J14" s="55">
        <v>0.35599999999999998</v>
      </c>
      <c r="K14" s="55">
        <v>0.35599999999999998</v>
      </c>
      <c r="L14" s="45">
        <v>0.37</v>
      </c>
      <c r="M14" s="55">
        <v>0.37</v>
      </c>
      <c r="N14" s="55">
        <v>0.37</v>
      </c>
      <c r="O14" s="55">
        <v>0.37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0.41316518848963502</v>
      </c>
      <c r="D15" s="52">
        <f t="shared" si="0"/>
        <v>0.40595063952528382</v>
      </c>
      <c r="E15" s="52">
        <f t="shared" si="0"/>
        <v>0.40595063952528382</v>
      </c>
      <c r="F15" s="52">
        <f t="shared" si="0"/>
        <v>0.2298191388842255</v>
      </c>
      <c r="G15" s="52">
        <f t="shared" si="0"/>
        <v>0.2298191388842255</v>
      </c>
      <c r="H15" s="52">
        <f t="shared" si="0"/>
        <v>0.18745393599999999</v>
      </c>
      <c r="I15" s="52">
        <f t="shared" si="0"/>
        <v>0.18745393599999999</v>
      </c>
      <c r="J15" s="52">
        <f t="shared" si="0"/>
        <v>0.18745393599999999</v>
      </c>
      <c r="K15" s="52">
        <f t="shared" si="0"/>
        <v>0.18745393599999999</v>
      </c>
      <c r="L15" s="52">
        <f t="shared" si="0"/>
        <v>0.19482572000000001</v>
      </c>
      <c r="M15" s="52">
        <f t="shared" si="0"/>
        <v>0.19482572000000001</v>
      </c>
      <c r="N15" s="52">
        <f t="shared" si="0"/>
        <v>0.19482572000000001</v>
      </c>
      <c r="O15" s="52">
        <f t="shared" si="0"/>
        <v>0.19482572000000001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7jkCfoQQJP+3BHYj0Joa/ohBXSinKu6CxFsBsm3GSW8yzVjoez6xqRVutsrC1PjpXhzGbiFc3oLVR44hDIXzQ==" saltValue="3T5G7PavHzT+c/aJbddJ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0.73930709999999999</v>
      </c>
      <c r="D2" s="53">
        <v>0.45399879999999998</v>
      </c>
      <c r="E2" s="53"/>
      <c r="F2" s="53"/>
      <c r="G2" s="53"/>
    </row>
    <row r="3" spans="1:7" x14ac:dyDescent="0.25">
      <c r="B3" s="3" t="s">
        <v>127</v>
      </c>
      <c r="C3" s="53">
        <v>0.19672339999999999</v>
      </c>
      <c r="D3" s="53">
        <v>0.25663770000000002</v>
      </c>
      <c r="E3" s="53"/>
      <c r="F3" s="53"/>
      <c r="G3" s="53"/>
    </row>
    <row r="4" spans="1:7" x14ac:dyDescent="0.25">
      <c r="B4" s="3" t="s">
        <v>126</v>
      </c>
      <c r="C4" s="53">
        <v>5.3148039999999987E-2</v>
      </c>
      <c r="D4" s="53">
        <v>0.27521590000000001</v>
      </c>
      <c r="E4" s="53">
        <v>0.98674428462982211</v>
      </c>
      <c r="F4" s="53">
        <v>0.79345661401748702</v>
      </c>
      <c r="G4" s="53"/>
    </row>
    <row r="5" spans="1:7" x14ac:dyDescent="0.25">
      <c r="B5" s="3" t="s">
        <v>125</v>
      </c>
      <c r="C5" s="52">
        <v>1.082143E-2</v>
      </c>
      <c r="D5" s="52">
        <v>1.414764E-2</v>
      </c>
      <c r="E5" s="52">
        <f>1-SUM(E2:E4)</f>
        <v>1.325571537017789E-2</v>
      </c>
      <c r="F5" s="52">
        <f>1-SUM(F2:F4)</f>
        <v>0.20654338598251298</v>
      </c>
      <c r="G5" s="52">
        <f>1-SUM(G2:G4)</f>
        <v>1</v>
      </c>
    </row>
  </sheetData>
  <sheetProtection algorithmName="SHA-512" hashValue="q6l3loLfo2mTUgoNEwKzZ31WBvlZliO4qJA3hgraTytzrFBLmWi4G9Ek8pKgC76bskdB+9gt4EQxbidgCPjt+Q==" saltValue="I8wf/nAHuzoAJahxgf1NI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kr3NvWY3Oo9lh6U8vlnT82ymA+cuPl5sYfg1ihS1zwX3M+G8c3qnP1l+sAeODCYv1LLuhlGCMvgr289scslGw==" saltValue="10eOOrw9/8ZneYHfn2VE6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JzIA5f1NRDZC58whtSkv8YgiyZoxWdxoVgk4InfbP8FdZ3wG1PWRxDlj3WfHW0PMFOfNLBrgdZ7uPqaMTC0Zhw==" saltValue="0DzghlP/O1kFe/EW57JoR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KpTr4JWNqVCnY9TcIYP/N6igtYD8KAmOZhQzNcIXaBekAVQtvY6U6+IbcGhFX1WE5Oz0tTHOzk2JonvtkJEQJg==" saltValue="Dnd4fUMJkzL/gUwwvj11p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3bQA/Fzx2ucigrcBPmMm0WE0IFic6d5BjwuUTC1fOSeqPFY3uaQyRtXDe66BlRrTKPyZBQiztlz4+MMoub5KDw==" saltValue="/VVoD/WTYQRkWYYAqNBCp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2024-03-18T00:59:41Z</dcterms:modified>
</cp:coreProperties>
</file>