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ABCEEBBB-FA1B-4F05-A4C4-A121CFCE4A2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7" i="2"/>
  <c r="A35" i="2"/>
  <c r="A29" i="2"/>
  <c r="A27" i="2"/>
  <c r="A26" i="2"/>
  <c r="A25" i="2"/>
  <c r="A18" i="2"/>
  <c r="A17" i="2"/>
  <c r="A16" i="2"/>
  <c r="A14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19" i="2" l="1"/>
  <c r="A30" i="2"/>
  <c r="I2" i="2"/>
  <c r="I8" i="2"/>
  <c r="A21" i="2"/>
  <c r="A32" i="2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<sst xmlns="http://schemas.openxmlformats.org/spreadsheetml/2006/main" count="2092" uniqueCount="341">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</sst>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37441.895507812522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0.59512580869999998</v>
      </c>
    </row>
    <row r="11" spans="1:3" ht="15" customHeight="1" x14ac:dyDescent="0.25">
      <c r="B11" s="5" t="s">
        <v>49</v>
      </c>
      <c r="C11" s="45">
        <v>0.85099999999999998</v>
      </c>
    </row>
    <row r="12" spans="1:3" ht="15" customHeight="1" x14ac:dyDescent="0.25">
      <c r="B12" s="5" t="s">
        <v>41</v>
      </c>
      <c r="C12" s="45">
        <v>0.74099999999999999</v>
      </c>
    </row>
    <row r="13" spans="1:3" ht="15" customHeight="1" x14ac:dyDescent="0.25">
      <c r="B13" s="5" t="s">
        <v>62</v>
      </c>
      <c r="C13" s="45">
        <v>0.57299999999999995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4.9799999999999997E-2</v>
      </c>
    </row>
    <row r="24" spans="1:3" ht="15" customHeight="1" x14ac:dyDescent="0.25">
      <c r="B24" s="15" t="s">
        <v>46</v>
      </c>
      <c r="C24" s="45">
        <v>0.55979999999999996</v>
      </c>
    </row>
    <row r="25" spans="1:3" ht="15" customHeight="1" x14ac:dyDescent="0.25">
      <c r="B25" s="15" t="s">
        <v>47</v>
      </c>
      <c r="C25" s="45">
        <v>0.36509999999999998</v>
      </c>
    </row>
    <row r="26" spans="1:3" ht="15" customHeight="1" x14ac:dyDescent="0.25">
      <c r="B26" s="15" t="s">
        <v>48</v>
      </c>
      <c r="C26" s="45">
        <v>2.53E-2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0.41896057377486201</v>
      </c>
    </row>
    <row r="30" spans="1:3" ht="14.25" customHeight="1" x14ac:dyDescent="0.25">
      <c r="B30" s="25" t="s">
        <v>63</v>
      </c>
      <c r="C30" s="99">
        <v>3.1194734938128299E-2</v>
      </c>
    </row>
    <row r="31" spans="1:3" ht="14.25" customHeight="1" x14ac:dyDescent="0.25">
      <c r="B31" s="25" t="s">
        <v>10</v>
      </c>
      <c r="C31" s="99">
        <v>4.7636985017141802E-2</v>
      </c>
    </row>
    <row r="32" spans="1:3" ht="14.25" customHeight="1" x14ac:dyDescent="0.25">
      <c r="B32" s="25" t="s">
        <v>11</v>
      </c>
      <c r="C32" s="99">
        <v>0.50220770626986799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4.9259628434581204</v>
      </c>
    </row>
    <row r="38" spans="1:5" ht="15" customHeight="1" x14ac:dyDescent="0.25">
      <c r="B38" s="11" t="s">
        <v>35</v>
      </c>
      <c r="C38" s="43">
        <v>6.5156473853627501</v>
      </c>
      <c r="D38" s="12"/>
      <c r="E38" s="13"/>
    </row>
    <row r="39" spans="1:5" ht="15" customHeight="1" x14ac:dyDescent="0.25">
      <c r="B39" s="11" t="s">
        <v>61</v>
      </c>
      <c r="C39" s="43">
        <v>7.6174135059949801</v>
      </c>
      <c r="D39" s="12"/>
      <c r="E39" s="12"/>
    </row>
    <row r="40" spans="1:5" ht="15" customHeight="1" x14ac:dyDescent="0.25">
      <c r="B40" s="11" t="s">
        <v>36</v>
      </c>
      <c r="C40" s="100">
        <v>0.53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5.7887200759999997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1.05205E-2</v>
      </c>
      <c r="D45" s="12"/>
    </row>
    <row r="46" spans="1:5" ht="15.75" customHeight="1" x14ac:dyDescent="0.25">
      <c r="B46" s="11" t="s">
        <v>51</v>
      </c>
      <c r="C46" s="45">
        <v>8.8018399999999997E-2</v>
      </c>
      <c r="D46" s="12"/>
    </row>
    <row r="47" spans="1:5" ht="15.75" customHeight="1" x14ac:dyDescent="0.25">
      <c r="B47" s="11" t="s">
        <v>59</v>
      </c>
      <c r="C47" s="45">
        <v>7.7018599999999993E-2</v>
      </c>
      <c r="D47" s="12"/>
      <c r="E47" s="13"/>
    </row>
    <row r="48" spans="1:5" ht="15" customHeight="1" x14ac:dyDescent="0.25">
      <c r="B48" s="11" t="s">
        <v>58</v>
      </c>
      <c r="C48" s="46">
        <v>0.82444249999999997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0.55161899999999997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0.11717912999999899</v>
      </c>
    </row>
    <row r="63" spans="1:4" ht="15.75" customHeight="1" x14ac:dyDescent="0.3">
      <c r="A63" s="4"/>
    </row>
  </sheetData>
  <sheetProtection algorithmName="SHA-512" hashValue="nZw+LId+XT9E+rhdzaIdd9J7V3MaG9GyINuDzCjSWS4Fu0cFZBaNxikecJzjGJpG7Pc+pYPA0HQLw8BBDGKeeQ==" saltValue="uITHtAbA5KmHyeYeSHGg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0.45716770319480299</v>
      </c>
      <c r="C2" s="98">
        <v>0.95</v>
      </c>
      <c r="D2" s="56">
        <v>94.586213594378066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40.699506896759281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987.5278427956996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7.0964877118934746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13.83180634055519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13.83180634055519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13.83180634055519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13.83180634055519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13.83180634055519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13.83180634055519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0.58242304784981502</v>
      </c>
      <c r="C16" s="98">
        <v>0.95</v>
      </c>
      <c r="D16" s="56">
        <v>1.538572140450539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22.59355597690848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22.59355597690848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9.0976219179999998E-2</v>
      </c>
      <c r="C21" s="98">
        <v>0.95</v>
      </c>
      <c r="D21" s="56">
        <v>89.248141599385079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24.299027096709931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0.16300000000000001</v>
      </c>
      <c r="C23" s="98">
        <v>0.95</v>
      </c>
      <c r="D23" s="56">
        <v>4.7916044727007323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0.81552976663448307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0.48072273144753502</v>
      </c>
      <c r="C27" s="98">
        <v>0.95</v>
      </c>
      <c r="D27" s="56">
        <v>19.508595698257331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0.74756310000000004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197.08344135615161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2.1314125469028462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0.58960089999999998</v>
      </c>
      <c r="C32" s="98">
        <v>0.95</v>
      </c>
      <c r="D32" s="56">
        <v>3.387837434899573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0.48344549999999997</v>
      </c>
      <c r="C38" s="98">
        <v>0.95</v>
      </c>
      <c r="D38" s="56">
        <v>2.7208464683869868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0.7137907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4kU8o7JWEFSV27trkIOMJfw46rRQY0Tk/TDotVCSgJTea1CBuw9jg1zRJwIavFiP0+S2KH9iw9Sr8AuFMzVug==" saltValue="McB/hqOOpokNzNJQweIE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oxUeN6C9KLlYJvBQYmq25tmOVFW6MMRWds8Liz9WBcyVX/4s8BPLDLfImdxX7kWggyJKv5eAyRWLweUphfYJg==" saltValue="bQ/edGvyaUciunY8S77uw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X7N51ZElGBA9Bb7JDy5UkiM4S0u+vnm+vxnN5mISOll9JFnpkL6FlAWskmw2uqe+sD1P735Rns0KKA8eoAUFw==" saltValue="+V+ucweJrmZ8Fq6tC7Yr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0.10856951400637629</v>
      </c>
      <c r="C3" s="21">
        <f>frac_mam_1_5months * 2.6</f>
        <v>0.10856951400637629</v>
      </c>
      <c r="D3" s="21">
        <f>frac_mam_6_11months * 2.6</f>
        <v>0.12356716915965088</v>
      </c>
      <c r="E3" s="21">
        <f>frac_mam_12_23months * 2.6</f>
        <v>0.10578526630997651</v>
      </c>
      <c r="F3" s="21">
        <f>frac_mam_24_59months * 2.6</f>
        <v>0.2318267583847046</v>
      </c>
    </row>
    <row r="4" spans="1:6" ht="15.75" customHeight="1" x14ac:dyDescent="0.25">
      <c r="A4" s="3" t="s">
        <v>207</v>
      </c>
      <c r="B4" s="21">
        <f>frac_sam_1month * 2.6</f>
        <v>0.15575967356562626</v>
      </c>
      <c r="C4" s="21">
        <f>frac_sam_1_5months * 2.6</f>
        <v>0.15575967356562626</v>
      </c>
      <c r="D4" s="21">
        <f>frac_sam_6_11months * 2.6</f>
        <v>6.4411664009094219E-2</v>
      </c>
      <c r="E4" s="21">
        <f>frac_sam_12_23months * 2.6</f>
        <v>1.8292856682091942E-2</v>
      </c>
      <c r="F4" s="21">
        <f>frac_sam_24_59months * 2.6</f>
        <v>4.5791764184832641E-2</v>
      </c>
    </row>
  </sheetData>
  <sheetProtection algorithmName="SHA-512" hashValue="uotBscg7u0k8fkAg60iBs9/B5fAsJtfqqsY4dqTgMOXPl2Lr3pOIRS6cjV+UWY6CO20BB2huyV2Z74dP7xFmrw==" saltValue="1a1hj3EMex3/wFB8VqDo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0.74099999999999999</v>
      </c>
      <c r="E10" s="60">
        <f>IF(ISBLANK(comm_deliv), frac_children_health_facility,1)</f>
        <v>0.74099999999999999</v>
      </c>
      <c r="F10" s="60">
        <f>IF(ISBLANK(comm_deliv), frac_children_health_facility,1)</f>
        <v>0.74099999999999999</v>
      </c>
      <c r="G10" s="60">
        <f>IF(ISBLANK(comm_deliv), frac_children_health_facility,1)</f>
        <v>0.74099999999999999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0.57299999999999995</v>
      </c>
      <c r="M24" s="60">
        <f>famplan_unmet_need</f>
        <v>0.57299999999999995</v>
      </c>
      <c r="N24" s="60">
        <f>famplan_unmet_need</f>
        <v>0.57299999999999995</v>
      </c>
      <c r="O24" s="60">
        <f>famplan_unmet_need</f>
        <v>0.57299999999999995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0.19838835373700001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8.5023580173000005E-2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0.12146225738999999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0.59512580869999998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5bdPC43sMp1ZOkajvfyTk+v2+fdvUAdpKrZFGDrTjvSM7OXbmPd6LrHacjRTOmhAcqTSvfCXSn0m+RZPTB8xw==" saltValue="MQT9Fxw7rLLvvNQvcOuCs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cb+Ow7a9CQNByCkNAKVpy2fD9VeWHzKeFxsavRKx+Z9C2KNpLXZuoPREfjTjpDcgQOBzx8TjDtciWIiGr2eJgw==" saltValue="myTmDEJllwEWUjc75D5A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C63IaXQUf+flHGoS4nFCNEaSeSIu6pW21sG/pfFBv1wVsfFyZRC8Z4u2L5o36nTsgIMBUgmcWy+FPT7TCKzMQ==" saltValue="TTQHXSWPzYHntkmLWSVQ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4/rpVsQMSQZVGLDMPS2h9rbVU/hAD2q/Nh15I/3RBCN5/+mQAMDn8GqWW65QEBJ3tI+7QGm6v2ce3nIZfQH/g==" saltValue="9IgBMj52cZtQ6fGKhw0QO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r0Oke8ru4OtabwjhgbTKm8q5xEm7eLW/voFQA3rOrRAmIwlguZD1Y6bIn/xY/HfTjfAWfMhaHLGLT+ZcW5ljg==" saltValue="Uv3EnhbZ9ONu6Dg2sLlMZ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4l55pLuXZGes+fltrREFOPJZOT01+giKDf+//6jepe5MgHOcm5ZeVeS7a8qHZfgyzkMziOY8V8GdYpuOXKrxg==" saltValue="wqgcklL5SBR6L6pVzuHb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7038.6504000000004</v>
      </c>
      <c r="C2" s="49">
        <v>13000</v>
      </c>
      <c r="D2" s="49">
        <v>34000</v>
      </c>
      <c r="E2" s="49">
        <v>42000</v>
      </c>
      <c r="F2" s="49">
        <v>25000</v>
      </c>
      <c r="G2" s="17">
        <f t="shared" ref="G2:G11" si="0">C2+D2+E2+F2</f>
        <v>114000</v>
      </c>
      <c r="H2" s="17">
        <f t="shared" ref="H2:H11" si="1">(B2 + stillbirth*B2/(1000-stillbirth))/(1-abortion)</f>
        <v>8045.0368298454496</v>
      </c>
      <c r="I2" s="17">
        <f t="shared" ref="I2:I11" si="2">G2-H2</f>
        <v>105954.96317015454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6840.6016000000009</v>
      </c>
      <c r="C3" s="50">
        <v>14000</v>
      </c>
      <c r="D3" s="50">
        <v>32000</v>
      </c>
      <c r="E3" s="50">
        <v>42000</v>
      </c>
      <c r="F3" s="50">
        <v>26000</v>
      </c>
      <c r="G3" s="17">
        <f t="shared" si="0"/>
        <v>114000</v>
      </c>
      <c r="H3" s="17">
        <f t="shared" si="1"/>
        <v>7818.6710069162855</v>
      </c>
      <c r="I3" s="17">
        <f t="shared" si="2"/>
        <v>106181.32899308372</v>
      </c>
    </row>
    <row r="4" spans="1:9" ht="15.75" customHeight="1" x14ac:dyDescent="0.25">
      <c r="A4" s="5">
        <f t="shared" si="3"/>
        <v>2023</v>
      </c>
      <c r="B4" s="49">
        <v>6649.0948000000008</v>
      </c>
      <c r="C4" s="50">
        <v>14000</v>
      </c>
      <c r="D4" s="50">
        <v>31000</v>
      </c>
      <c r="E4" s="50">
        <v>42000</v>
      </c>
      <c r="F4" s="50">
        <v>28000</v>
      </c>
      <c r="G4" s="17">
        <f t="shared" si="0"/>
        <v>115000</v>
      </c>
      <c r="H4" s="17">
        <f t="shared" si="1"/>
        <v>7599.782559328969</v>
      </c>
      <c r="I4" s="17">
        <f t="shared" si="2"/>
        <v>107400.21744067103</v>
      </c>
    </row>
    <row r="5" spans="1:9" ht="15.75" customHeight="1" x14ac:dyDescent="0.25">
      <c r="A5" s="5">
        <f t="shared" si="3"/>
        <v>2024</v>
      </c>
      <c r="B5" s="49">
        <v>6422.4864000000016</v>
      </c>
      <c r="C5" s="50">
        <v>15000</v>
      </c>
      <c r="D5" s="50">
        <v>30000</v>
      </c>
      <c r="E5" s="50">
        <v>42000</v>
      </c>
      <c r="F5" s="50">
        <v>29000</v>
      </c>
      <c r="G5" s="17">
        <f t="shared" si="0"/>
        <v>116000</v>
      </c>
      <c r="H5" s="17">
        <f t="shared" si="1"/>
        <v>7340.7736839979334</v>
      </c>
      <c r="I5" s="17">
        <f t="shared" si="2"/>
        <v>108659.22631600207</v>
      </c>
    </row>
    <row r="6" spans="1:9" ht="15.75" customHeight="1" x14ac:dyDescent="0.25">
      <c r="A6" s="5">
        <f t="shared" si="3"/>
        <v>2025</v>
      </c>
      <c r="B6" s="49">
        <v>6202.42</v>
      </c>
      <c r="C6" s="50">
        <v>15000</v>
      </c>
      <c r="D6" s="50">
        <v>29000</v>
      </c>
      <c r="E6" s="50">
        <v>42000</v>
      </c>
      <c r="F6" s="50">
        <v>31000</v>
      </c>
      <c r="G6" s="17">
        <f t="shared" si="0"/>
        <v>117000</v>
      </c>
      <c r="H6" s="17">
        <f t="shared" si="1"/>
        <v>7089.2421840087436</v>
      </c>
      <c r="I6" s="17">
        <f t="shared" si="2"/>
        <v>109910.75781599125</v>
      </c>
    </row>
    <row r="7" spans="1:9" ht="15.75" customHeight="1" x14ac:dyDescent="0.25">
      <c r="A7" s="5">
        <f t="shared" si="3"/>
        <v>2026</v>
      </c>
      <c r="B7" s="49">
        <v>6067.2150000000001</v>
      </c>
      <c r="C7" s="50">
        <v>16000</v>
      </c>
      <c r="D7" s="50">
        <v>29000</v>
      </c>
      <c r="E7" s="50">
        <v>41000</v>
      </c>
      <c r="F7" s="50">
        <v>33000</v>
      </c>
      <c r="G7" s="17">
        <f t="shared" si="0"/>
        <v>119000</v>
      </c>
      <c r="H7" s="17">
        <f t="shared" si="1"/>
        <v>6934.705569350449</v>
      </c>
      <c r="I7" s="17">
        <f t="shared" si="2"/>
        <v>112065.29443064955</v>
      </c>
    </row>
    <row r="8" spans="1:9" ht="15.75" customHeight="1" x14ac:dyDescent="0.25">
      <c r="A8" s="5">
        <f t="shared" si="3"/>
        <v>2027</v>
      </c>
      <c r="B8" s="49">
        <v>5916.1440000000002</v>
      </c>
      <c r="C8" s="50">
        <v>16000</v>
      </c>
      <c r="D8" s="50">
        <v>28000</v>
      </c>
      <c r="E8" s="50">
        <v>39000</v>
      </c>
      <c r="F8" s="50">
        <v>35000</v>
      </c>
      <c r="G8" s="17">
        <f t="shared" si="0"/>
        <v>118000</v>
      </c>
      <c r="H8" s="17">
        <f t="shared" si="1"/>
        <v>6762.0344335711261</v>
      </c>
      <c r="I8" s="17">
        <f t="shared" si="2"/>
        <v>111237.96556642887</v>
      </c>
    </row>
    <row r="9" spans="1:9" ht="15.75" customHeight="1" x14ac:dyDescent="0.25">
      <c r="A9" s="5">
        <f t="shared" si="3"/>
        <v>2028</v>
      </c>
      <c r="B9" s="49">
        <v>5773.32</v>
      </c>
      <c r="C9" s="50">
        <v>17000</v>
      </c>
      <c r="D9" s="50">
        <v>28000</v>
      </c>
      <c r="E9" s="50">
        <v>38000</v>
      </c>
      <c r="F9" s="50">
        <v>37000</v>
      </c>
      <c r="G9" s="17">
        <f t="shared" si="0"/>
        <v>120000</v>
      </c>
      <c r="H9" s="17">
        <f t="shared" si="1"/>
        <v>6598.7894540810448</v>
      </c>
      <c r="I9" s="17">
        <f t="shared" si="2"/>
        <v>113401.21054591896</v>
      </c>
    </row>
    <row r="10" spans="1:9" ht="15.75" customHeight="1" x14ac:dyDescent="0.25">
      <c r="A10" s="5">
        <f t="shared" si="3"/>
        <v>2029</v>
      </c>
      <c r="B10" s="49">
        <v>5615.4319999999998</v>
      </c>
      <c r="C10" s="50">
        <v>18000</v>
      </c>
      <c r="D10" s="50">
        <v>29000</v>
      </c>
      <c r="E10" s="50">
        <v>36000</v>
      </c>
      <c r="F10" s="50">
        <v>38000</v>
      </c>
      <c r="G10" s="17">
        <f t="shared" si="0"/>
        <v>121000</v>
      </c>
      <c r="H10" s="17">
        <f t="shared" si="1"/>
        <v>6418.3266234522307</v>
      </c>
      <c r="I10" s="17">
        <f t="shared" si="2"/>
        <v>114581.67337654777</v>
      </c>
    </row>
    <row r="11" spans="1:9" ht="15.75" customHeight="1" x14ac:dyDescent="0.25">
      <c r="A11" s="5">
        <f t="shared" si="3"/>
        <v>2030</v>
      </c>
      <c r="B11" s="49">
        <v>5454.3360000000002</v>
      </c>
      <c r="C11" s="50">
        <v>18000</v>
      </c>
      <c r="D11" s="50">
        <v>29000</v>
      </c>
      <c r="E11" s="50">
        <v>36000</v>
      </c>
      <c r="F11" s="50">
        <v>40000</v>
      </c>
      <c r="G11" s="17">
        <f t="shared" si="0"/>
        <v>123000</v>
      </c>
      <c r="H11" s="17">
        <f t="shared" si="1"/>
        <v>6234.1971128942432</v>
      </c>
      <c r="I11" s="17">
        <f t="shared" si="2"/>
        <v>116765.80288710576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nHNvtouZ0vGRfsF4mW1D3EHMWBOL4iyRRvX7+jtclpXHi6Ubxlf2MZz2aI6UwqLDnK3NYTEQuc8Y+8I1z9FRA==" saltValue="TjN3rUrgkLm01MMKh2HOe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7.980576893821782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7.980576893821782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2.9246097386906902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2.9246097386906902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I9mCTOvCBOr07HbP7buat4/0vu1yMXKATbX3Ubfx3aLRPoCh1J4ykp6FS1YFfEh3V1ceGVKOOp+p62VXHJt4yQ==" saltValue="MKTzRpiNqMojEvEMaxsl9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R7cUDEp8yW7tRofLmu7KcAhAgR5SR60/lIVI4N595E4sR6uDvOPr/NYYeF4NC52I5QZcLoiy/w/+PdvLKXy+A==" saltValue="ATdxCepfclPxfAH15Wf8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ar1mL7BRgngXPK+olSk30A5RlSy/CQpxOcsH4QJGS8UkiOoCmo88TvgZKyVRM2SVylE/CUij+t0Eaax6xaQlA==" saltValue="2J8PkGuLkcKZKwmhecz1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0.60322594311056488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0.58047875733624843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0.86247386227380574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0.85091619701332799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0.86247386227380574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0.85091619701332799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0.40188877287048852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0.37947264944318093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0.82894401837997334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0.81517237418024968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0.82894401837997334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0.81517237418024968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0.90770317833092262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0.89950367095018502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0.89633926822184806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0.8872556034941359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0.89633926822184806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0.8872556034941359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EeyHBsLcbqif+hCfz2WaXEd1QraRdr9a1SvX3z6S6LcwUpm0OB2BK/I4Xd1y/joq+Bc/hUBZRYjKS2w2bj6lQ==" saltValue="xSLMDcnq6Mw6lQym6hoh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j6Gnn6MDi6cpqqzjqSupTNu3C4MkUDg+1N2N9RQ8xM4TWEocpewPMDJnaFGH5RQb+jo/3ayVD5OIB37wLmbLQ==" saltValue="A4LhDmXohR/aiERKqZHk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0.54822128326219732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0.6594494760025833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0.6594494760025833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0.57724362845754318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0.57724362845754318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0.57724362845754318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0.57724362845754318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0.59695992630124373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0.59695992630124373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0.59695992630124373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0.59695992630124373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0.65369460879839747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0.75076091248206389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0.75076091248206389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0.67989756722151096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0.67989756722151096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0.67989756722151096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0.67989756722151096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0.69733656174334135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0.69733656174334135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0.69733656174334135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0.35648975476479894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0.46921969757507981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0.46921969757507981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0.38398907250180786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0.38398907250180786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0.38398907250180786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0.38398907250180786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0.40340319568375188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0.40340319568375188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0.40340319568375188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0.40340319568375188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0.52406208955699429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0.63730315721337683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0.63730315721337683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0.55337204108977223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0.55337204108977223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0.55337204108977223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0.55337204108977223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0.57337883959044367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0.57337883959044367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0.57337883959044367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0.57337883959044367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0.93849295295377122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0.96055026353162598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0.96055026353162598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0.94496119764433917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0.94496119764433917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0.94496119764433917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0.94496119764433917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0.9490419894007337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0.9490419894007337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0.9490419894007337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0.9490419894007337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0.8444044979184171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0.89648149754110107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0.89648149754110107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0.85928375430943504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0.85928375430943504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0.85928375430943504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0.85928375430943504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0.86883525708289611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0.86883525708289611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0.86883525708289611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0.86883525708289611</v>
      </c>
    </row>
  </sheetData>
  <sheetProtection algorithmName="SHA-512" hashValue="RPNxFL266k3QtY/mhxI9vd6jG9UBcj3zlF2CJaURz04U/M0PYEG759ebm3C0h4hJN5kFrZsF8d1z+/0JtVSBGg==" saltValue="fhltWPEXMfakfy5vyKxz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0.74017639081815889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0.74717027669489866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0.75056015984768343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0.74854992992682157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0.74383704824210717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0.74268487520146997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0.74404980940599286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0.73405023979108697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0.63515792130870108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0.64361758634183319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0.64774130423660825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0.64529405317887345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0.63957770391534119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0.63818469196490413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0.63983513071611042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0.62780076362590698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0.85455767609619271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0.85905893619126916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0.86122727134060051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0.85994247979524918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0.85691833321413691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0.85617643543371835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0.85705522167000692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0.85058401044087018</v>
      </c>
    </row>
  </sheetData>
  <sheetProtection algorithmName="SHA-512" hashValue="C2yT8hB/FkF/NBQoM+BsZwodjk01tXNTjbE27nacATb3nyGjLvkcnQZt8UR1FpCA0yoTbbw0cxBipcl+XZW9CQ==" saltValue="32mPYEpcRGtjzui5qwyx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uuoScNLddWbEiQOphwZbWKwAa8RTMJ0dCTX+EbYaOcfz5Hxo5/NfXLO13xLtHwk282Qtm/Fe6rId5D2LE51BA==" saltValue="GBKzlqGIAbJk820Dc70b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V9q45W5W4dOhUxf46erooDT9eBjO183QRjEGy+sqPZoMWFlb8UpLIbsv7zx4gR3cSA/tnkQdmly9/3FK4hOTQ==" saltValue="DS9FdGr4XtIdltEYRqH7M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6.5759845976876008E-2</v>
      </c>
    </row>
    <row r="5" spans="1:8" ht="15.75" customHeight="1" x14ac:dyDescent="0.25">
      <c r="B5" s="19" t="s">
        <v>95</v>
      </c>
      <c r="C5" s="101">
        <v>3.3172605752683042E-2</v>
      </c>
    </row>
    <row r="6" spans="1:8" ht="15.75" customHeight="1" x14ac:dyDescent="0.25">
      <c r="B6" s="19" t="s">
        <v>91</v>
      </c>
      <c r="C6" s="101">
        <v>0.112459329068909</v>
      </c>
    </row>
    <row r="7" spans="1:8" ht="15.75" customHeight="1" x14ac:dyDescent="0.25">
      <c r="B7" s="19" t="s">
        <v>96</v>
      </c>
      <c r="C7" s="101">
        <v>0.39361010626417459</v>
      </c>
    </row>
    <row r="8" spans="1:8" ht="15.75" customHeight="1" x14ac:dyDescent="0.25">
      <c r="B8" s="19" t="s">
        <v>98</v>
      </c>
      <c r="C8" s="101">
        <v>4.8637909429998967E-3</v>
      </c>
    </row>
    <row r="9" spans="1:8" ht="15.75" customHeight="1" x14ac:dyDescent="0.25">
      <c r="B9" s="19" t="s">
        <v>92</v>
      </c>
      <c r="C9" s="101">
        <v>0.276278084258817</v>
      </c>
    </row>
    <row r="10" spans="1:8" ht="15.75" customHeight="1" x14ac:dyDescent="0.25">
      <c r="B10" s="19" t="s">
        <v>94</v>
      </c>
      <c r="C10" s="101">
        <v>0.1138562377355406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3.090250199768375E-2</v>
      </c>
      <c r="D14" s="55">
        <v>3.090250199768375E-2</v>
      </c>
      <c r="E14" s="55">
        <v>3.090250199768375E-2</v>
      </c>
      <c r="F14" s="55">
        <v>3.090250199768375E-2</v>
      </c>
    </row>
    <row r="15" spans="1:8" ht="15.75" customHeight="1" x14ac:dyDescent="0.25">
      <c r="B15" s="19" t="s">
        <v>102</v>
      </c>
      <c r="C15" s="101">
        <v>0.1266394252048863</v>
      </c>
      <c r="D15" s="101">
        <v>0.1266394252048863</v>
      </c>
      <c r="E15" s="101">
        <v>0.1266394252048863</v>
      </c>
      <c r="F15" s="101">
        <v>0.1266394252048863</v>
      </c>
    </row>
    <row r="16" spans="1:8" ht="15.75" customHeight="1" x14ac:dyDescent="0.25">
      <c r="B16" s="19" t="s">
        <v>2</v>
      </c>
      <c r="C16" s="101">
        <v>1.675247975385152E-2</v>
      </c>
      <c r="D16" s="101">
        <v>1.675247975385152E-2</v>
      </c>
      <c r="E16" s="101">
        <v>1.675247975385152E-2</v>
      </c>
      <c r="F16" s="101">
        <v>1.675247975385152E-2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2.533730353389875E-2</v>
      </c>
      <c r="D19" s="101">
        <v>2.533730353389875E-2</v>
      </c>
      <c r="E19" s="101">
        <v>2.533730353389875E-2</v>
      </c>
      <c r="F19" s="101">
        <v>2.533730353389875E-2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9.7484367612660064E-2</v>
      </c>
      <c r="D21" s="101">
        <v>9.7484367612660064E-2</v>
      </c>
      <c r="E21" s="101">
        <v>9.7484367612660064E-2</v>
      </c>
      <c r="F21" s="101">
        <v>9.7484367612660064E-2</v>
      </c>
    </row>
    <row r="22" spans="1:8" ht="15.75" customHeight="1" x14ac:dyDescent="0.25">
      <c r="B22" s="19" t="s">
        <v>99</v>
      </c>
      <c r="C22" s="101">
        <v>0.70288392189701954</v>
      </c>
      <c r="D22" s="101">
        <v>0.70288392189701954</v>
      </c>
      <c r="E22" s="101">
        <v>0.70288392189701954</v>
      </c>
      <c r="F22" s="101">
        <v>0.70288392189701954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3.7058319999999999E-2</v>
      </c>
    </row>
    <row r="27" spans="1:8" ht="15.75" customHeight="1" x14ac:dyDescent="0.25">
      <c r="B27" s="19" t="s">
        <v>89</v>
      </c>
      <c r="C27" s="101">
        <v>3.1722030000000002E-3</v>
      </c>
    </row>
    <row r="28" spans="1:8" ht="15.75" customHeight="1" x14ac:dyDescent="0.25">
      <c r="B28" s="19" t="s">
        <v>103</v>
      </c>
      <c r="C28" s="101">
        <v>0.26537214399999998</v>
      </c>
    </row>
    <row r="29" spans="1:8" ht="15.75" customHeight="1" x14ac:dyDescent="0.25">
      <c r="B29" s="19" t="s">
        <v>86</v>
      </c>
      <c r="C29" s="101">
        <v>8.9267518000000004E-2</v>
      </c>
    </row>
    <row r="30" spans="1:8" ht="15.75" customHeight="1" x14ac:dyDescent="0.25">
      <c r="B30" s="19" t="s">
        <v>4</v>
      </c>
      <c r="C30" s="101">
        <v>3.4850704000000003E-2</v>
      </c>
    </row>
    <row r="31" spans="1:8" ht="15.75" customHeight="1" x14ac:dyDescent="0.25">
      <c r="B31" s="19" t="s">
        <v>80</v>
      </c>
      <c r="C31" s="101">
        <v>5.2997323999999998E-2</v>
      </c>
    </row>
    <row r="32" spans="1:8" ht="15.75" customHeight="1" x14ac:dyDescent="0.25">
      <c r="B32" s="19" t="s">
        <v>85</v>
      </c>
      <c r="C32" s="101">
        <v>4.1757296000000013E-2</v>
      </c>
    </row>
    <row r="33" spans="2:3" ht="15.75" customHeight="1" x14ac:dyDescent="0.25">
      <c r="B33" s="19" t="s">
        <v>100</v>
      </c>
      <c r="C33" s="101">
        <v>5.6826768999999999E-2</v>
      </c>
    </row>
    <row r="34" spans="2:3" ht="15.75" customHeight="1" x14ac:dyDescent="0.25">
      <c r="B34" s="19" t="s">
        <v>87</v>
      </c>
      <c r="C34" s="101">
        <v>0.41869772199999999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DjPFkabHGMV8SvUwXUcb69N5TICgrD/qL32lY5tG/EuE2hUe2DndJ+KFg5fh86HH2LdN03xzKlVk7aGSQViz3Q==" saltValue="mJwbEfqj+bHjyNJK7wLQ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0.39293037520028529</v>
      </c>
      <c r="D2" s="52">
        <f>IFERROR(1-_xlfn.NORM.DIST(_xlfn.NORM.INV(SUM(D4:D5), 0, 1) + 1, 0, 1, TRUE), "")</f>
        <v>0.39293037520028529</v>
      </c>
      <c r="E2" s="52">
        <f>IFERROR(1-_xlfn.NORM.DIST(_xlfn.NORM.INV(SUM(E4:E5), 0, 1) + 1, 0, 1, TRUE), "")</f>
        <v>0.52349474870504731</v>
      </c>
      <c r="F2" s="52">
        <f>IFERROR(1-_xlfn.NORM.DIST(_xlfn.NORM.INV(SUM(F4:F5), 0, 1) + 1, 0, 1, TRUE), "")</f>
        <v>0.40769119556408751</v>
      </c>
      <c r="G2" s="52">
        <f>IFERROR(1-_xlfn.NORM.DIST(_xlfn.NORM.INV(SUM(G4:G5), 0, 1) + 1, 0, 1, TRUE), "")</f>
        <v>0.56311273475873347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0.37385784669540939</v>
      </c>
      <c r="D3" s="52">
        <f>IFERROR(_xlfn.NORM.DIST(_xlfn.NORM.INV(SUM(D4:D5), 0, 1) + 1, 0, 1, TRUE) - SUM(D4:D5), "")</f>
        <v>0.37385784669540939</v>
      </c>
      <c r="E3" s="52">
        <f>IFERROR(_xlfn.NORM.DIST(_xlfn.NORM.INV(SUM(E4:E5), 0, 1) + 1, 0, 1, TRUE) - SUM(E4:E5), "")</f>
        <v>0.33168866640983258</v>
      </c>
      <c r="F3" s="52">
        <f>IFERROR(_xlfn.NORM.DIST(_xlfn.NORM.INV(SUM(F4:F5), 0, 1) + 1, 0, 1, TRUE) - SUM(F4:F5), "")</f>
        <v>0.37062291060227559</v>
      </c>
      <c r="G3" s="52">
        <f>IFERROR(_xlfn.NORM.DIST(_xlfn.NORM.INV(SUM(G4:G5), 0, 1) + 1, 0, 1, TRUE) - SUM(G4:G5), "")</f>
        <v>0.31363183917713289</v>
      </c>
    </row>
    <row r="4" spans="1:15" ht="15.75" customHeight="1" x14ac:dyDescent="0.25">
      <c r="B4" s="5" t="s">
        <v>110</v>
      </c>
      <c r="C4" s="45">
        <v>0.14632110297679901</v>
      </c>
      <c r="D4" s="53">
        <v>0.14632110297679901</v>
      </c>
      <c r="E4" s="53">
        <v>0.10602942854166</v>
      </c>
      <c r="F4" s="53">
        <v>0.15473890304565399</v>
      </c>
      <c r="G4" s="53">
        <v>9.7377270460128798E-2</v>
      </c>
    </row>
    <row r="5" spans="1:15" ht="15.75" customHeight="1" x14ac:dyDescent="0.25">
      <c r="B5" s="5" t="s">
        <v>106</v>
      </c>
      <c r="C5" s="45">
        <v>8.6890675127506298E-2</v>
      </c>
      <c r="D5" s="53">
        <v>8.6890675127506298E-2</v>
      </c>
      <c r="E5" s="53">
        <v>3.8787156343460097E-2</v>
      </c>
      <c r="F5" s="53">
        <v>6.6946990787982899E-2</v>
      </c>
      <c r="G5" s="53">
        <v>2.5878155604004902E-2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0.60723549400798893</v>
      </c>
      <c r="D8" s="52">
        <f>IFERROR(1-_xlfn.NORM.DIST(_xlfn.NORM.INV(SUM(D10:D11), 0, 1) + 1, 0, 1, TRUE), "")</f>
        <v>0.60723549400798893</v>
      </c>
      <c r="E8" s="52">
        <f>IFERROR(1-_xlfn.NORM.DIST(_xlfn.NORM.INV(SUM(E10:E11), 0, 1) + 1, 0, 1, TRUE), "")</f>
        <v>0.67683857208861409</v>
      </c>
      <c r="F8" s="52">
        <f>IFERROR(1-_xlfn.NORM.DIST(_xlfn.NORM.INV(SUM(F10:F11), 0, 1) + 1, 0, 1, TRUE), "")</f>
        <v>0.74772589477629037</v>
      </c>
      <c r="G8" s="52">
        <f>IFERROR(1-_xlfn.NORM.DIST(_xlfn.NORM.INV(SUM(G10:G11), 0, 1) + 1, 0, 1, TRUE), "")</f>
        <v>0.5963286747776877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0.29109943384893316</v>
      </c>
      <c r="D9" s="52">
        <f>IFERROR(_xlfn.NORM.DIST(_xlfn.NORM.INV(SUM(D10:D11), 0, 1) + 1, 0, 1, TRUE) - SUM(D10:D11), "")</f>
        <v>0.29109943384893316</v>
      </c>
      <c r="E9" s="52">
        <f>IFERROR(_xlfn.NORM.DIST(_xlfn.NORM.INV(SUM(E10:E11), 0, 1) + 1, 0, 1, TRUE) - SUM(E10:E11), "")</f>
        <v>0.25086187669263771</v>
      </c>
      <c r="F9" s="52">
        <f>IFERROR(_xlfn.NORM.DIST(_xlfn.NORM.INV(SUM(F10:F11), 0, 1) + 1, 0, 1, TRUE) - SUM(F10:F11), "")</f>
        <v>0.20455175022676023</v>
      </c>
      <c r="G9" s="52">
        <f>IFERROR(_xlfn.NORM.DIST(_xlfn.NORM.INV(SUM(G10:G11), 0, 1) + 1, 0, 1, TRUE) - SUM(G10:G11), "")</f>
        <v>0.29689497038787493</v>
      </c>
    </row>
    <row r="10" spans="1:15" ht="15.75" customHeight="1" x14ac:dyDescent="0.25">
      <c r="B10" s="5" t="s">
        <v>107</v>
      </c>
      <c r="C10" s="45">
        <v>4.1757505387067802E-2</v>
      </c>
      <c r="D10" s="53">
        <v>4.1757505387067802E-2</v>
      </c>
      <c r="E10" s="53">
        <v>4.7525834292173413E-2</v>
      </c>
      <c r="F10" s="53">
        <v>4.0686640888452502E-2</v>
      </c>
      <c r="G10" s="53">
        <v>8.9164137840270996E-2</v>
      </c>
    </row>
    <row r="11" spans="1:15" ht="15.75" customHeight="1" x14ac:dyDescent="0.25">
      <c r="B11" s="5" t="s">
        <v>119</v>
      </c>
      <c r="C11" s="45">
        <v>5.9907566756010097E-2</v>
      </c>
      <c r="D11" s="53">
        <v>5.9907566756010097E-2</v>
      </c>
      <c r="E11" s="53">
        <v>2.47737169265747E-2</v>
      </c>
      <c r="F11" s="53">
        <v>7.0357141084969E-3</v>
      </c>
      <c r="G11" s="53">
        <v>1.7612216994166398E-2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0.54814867350000007</v>
      </c>
      <c r="D14" s="54">
        <v>0.52809382599400001</v>
      </c>
      <c r="E14" s="54">
        <v>0.52809382599400001</v>
      </c>
      <c r="F14" s="54">
        <v>0.246947057985</v>
      </c>
      <c r="G14" s="54">
        <v>0.246947057985</v>
      </c>
      <c r="H14" s="45">
        <v>0.46899999999999997</v>
      </c>
      <c r="I14" s="55">
        <v>0.46899999999999997</v>
      </c>
      <c r="J14" s="55">
        <v>0.46899999999999997</v>
      </c>
      <c r="K14" s="55">
        <v>0.46899999999999997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0.3023692231273965</v>
      </c>
      <c r="D15" s="52">
        <f t="shared" si="0"/>
        <v>0.29130658820098426</v>
      </c>
      <c r="E15" s="52">
        <f t="shared" si="0"/>
        <v>0.29130658820098426</v>
      </c>
      <c r="F15" s="52">
        <f t="shared" si="0"/>
        <v>0.1362206891786277</v>
      </c>
      <c r="G15" s="52">
        <f t="shared" si="0"/>
        <v>0.1362206891786277</v>
      </c>
      <c r="H15" s="52">
        <f t="shared" si="0"/>
        <v>0.258709311</v>
      </c>
      <c r="I15" s="52">
        <f t="shared" si="0"/>
        <v>0.258709311</v>
      </c>
      <c r="J15" s="52">
        <f t="shared" si="0"/>
        <v>0.258709311</v>
      </c>
      <c r="K15" s="52">
        <f t="shared" si="0"/>
        <v>0.258709311</v>
      </c>
      <c r="L15" s="52">
        <f t="shared" si="0"/>
        <v>0.23388645599999999</v>
      </c>
      <c r="M15" s="52">
        <f t="shared" si="0"/>
        <v>0.23388645599999999</v>
      </c>
      <c r="N15" s="52">
        <f t="shared" si="0"/>
        <v>0.23388645599999999</v>
      </c>
      <c r="O15" s="52">
        <f t="shared" si="0"/>
        <v>0.23388645599999999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M/Ii0EQbXTX2RIIjhoz3b4JPrHwNHKiRnEAcoRltovmubk+kFUbIad82MFF5KG4Nua2fgeWgJ69ouge+hEvjg==" saltValue="OLnIlXVeZQMzu4Y05Yi5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0.76553148031234697</v>
      </c>
      <c r="D2" s="53">
        <v>0.58960089999999998</v>
      </c>
      <c r="E2" s="53"/>
      <c r="F2" s="53"/>
      <c r="G2" s="53"/>
    </row>
    <row r="3" spans="1:7" x14ac:dyDescent="0.25">
      <c r="B3" s="3" t="s">
        <v>127</v>
      </c>
      <c r="C3" s="53">
        <v>0.115765675902367</v>
      </c>
      <c r="D3" s="53">
        <v>0.16178020000000001</v>
      </c>
      <c r="E3" s="53"/>
      <c r="F3" s="53"/>
      <c r="G3" s="53"/>
    </row>
    <row r="4" spans="1:7" x14ac:dyDescent="0.25">
      <c r="B4" s="3" t="s">
        <v>126</v>
      </c>
      <c r="C4" s="53">
        <v>0.115296460688114</v>
      </c>
      <c r="D4" s="53">
        <v>0.2179171</v>
      </c>
      <c r="E4" s="53">
        <v>0.86853903532028198</v>
      </c>
      <c r="F4" s="53">
        <v>0.72773998975753795</v>
      </c>
      <c r="G4" s="53"/>
    </row>
    <row r="5" spans="1:7" x14ac:dyDescent="0.25">
      <c r="B5" s="3" t="s">
        <v>125</v>
      </c>
      <c r="C5" s="52">
        <v>3.4063772764056999E-3</v>
      </c>
      <c r="D5" s="52">
        <v>3.0701750889420499E-2</v>
      </c>
      <c r="E5" s="52">
        <f>1-SUM(E2:E4)</f>
        <v>0.13146096467971802</v>
      </c>
      <c r="F5" s="52">
        <f>1-SUM(F2:F4)</f>
        <v>0.27226001024246205</v>
      </c>
      <c r="G5" s="52">
        <f>1-SUM(G2:G4)</f>
        <v>1</v>
      </c>
    </row>
  </sheetData>
  <sheetProtection algorithmName="SHA-512" hashValue="1DJ9kX08lf9QpD+q+rTp1iHddhLUhJQRPxHSOg/XCOgWgqE1zV2EGdRunF5l0FLTQnPK7a5lnNMMSPFWD+chXg==" saltValue="X6XyT+RJcF0nwaCB77xz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KTDdjkneLd5xTcIl5G6UPQbyfRY4C1ztMTSTgj5odmxVJWeGjeqiqViCkfNbnLmLmlICPPH4Lf/vWexSKn17Q==" saltValue="hMEH0d7ABjZDV94QIh6zD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rovY5MUrslGnReXCRWldx5wPtC6BjrM5uACzgNoZfibXpYKYX1ezcBFC0RTJw9qBL2eCFkFtGc+sQwzQGq5xqQ==" saltValue="LO9un9+t/aSywrqJSCyfz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FW6+kHxAHsQ2j+JU3X6EIlRNwCJwYcQ+DPKlZQ/0X0B6uyflt25rAe/MhqeHTa8kehowtxuT4S4CHCd/q3OvJg==" saltValue="uqKRS9qQ05xPtbxTV3wYj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/M/2RmZtZuRLnv28uBbX3+oRXH4UfHNsGBeaGCUB4Yc9ZdEcok2YrEYxdUjCVMb7C8XujwL21s5MQ9yUMeh7g==" saltValue="gIQcF3wpSCEcyKXi9cXtv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2024-03-18T00:59:55Z</dcterms:modified>
</cp:coreProperties>
</file>