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F272275C-503E-4694-A24B-68CC1BBA6DA1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F112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H39" i="2"/>
  <c r="G39" i="2"/>
  <c r="A39" i="2"/>
  <c r="H38" i="2"/>
  <c r="I38" i="2" s="1"/>
  <c r="G38" i="2"/>
  <c r="A38" i="2"/>
  <c r="A37" i="2"/>
  <c r="A35" i="2"/>
  <c r="A33" i="2"/>
  <c r="A29" i="2"/>
  <c r="A27" i="2"/>
  <c r="A26" i="2"/>
  <c r="A25" i="2"/>
  <c r="A22" i="2"/>
  <c r="A18" i="2"/>
  <c r="A17" i="2"/>
  <c r="A16" i="2"/>
  <c r="A14" i="2"/>
  <c r="I11" i="2"/>
  <c r="H11" i="2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A2" i="2"/>
  <c r="A31" i="2" s="1"/>
  <c r="C33" i="1"/>
  <c r="C20" i="1"/>
  <c r="A19" i="2" l="1"/>
  <c r="A30" i="2"/>
  <c r="I2" i="2"/>
  <c r="I8" i="2"/>
  <c r="A21" i="2"/>
  <c r="A32" i="2"/>
  <c r="A3" i="2"/>
  <c r="A13" i="2"/>
  <c r="A24" i="2"/>
  <c r="A34" i="2"/>
  <c r="I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<sst xmlns="http://schemas.openxmlformats.org/spreadsheetml/2006/main" count="2092" uniqueCount="341">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</sst>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751522.8203125</v>
      </c>
    </row>
    <row r="8" spans="1:3" ht="15" customHeight="1" x14ac:dyDescent="0.25">
      <c r="B8" s="5" t="s">
        <v>44</v>
      </c>
      <c r="C8" s="44">
        <v>0.40899999999999997</v>
      </c>
    </row>
    <row r="9" spans="1:3" ht="15" customHeight="1" x14ac:dyDescent="0.25">
      <c r="B9" s="5" t="s">
        <v>43</v>
      </c>
      <c r="C9" s="45">
        <v>1</v>
      </c>
    </row>
    <row r="10" spans="1:3" ht="15" customHeight="1" x14ac:dyDescent="0.25">
      <c r="B10" s="5" t="s">
        <v>56</v>
      </c>
      <c r="C10" s="45">
        <v>0.91188728330000002</v>
      </c>
    </row>
    <row r="11" spans="1:3" ht="15" customHeight="1" x14ac:dyDescent="0.25">
      <c r="B11" s="5" t="s">
        <v>49</v>
      </c>
      <c r="C11" s="45">
        <v>0.93900000000000006</v>
      </c>
    </row>
    <row r="12" spans="1:3" ht="15" customHeight="1" x14ac:dyDescent="0.25">
      <c r="B12" s="5" t="s">
        <v>41</v>
      </c>
      <c r="C12" s="45">
        <v>0.93</v>
      </c>
    </row>
    <row r="13" spans="1:3" ht="15" customHeight="1" x14ac:dyDescent="0.25">
      <c r="B13" s="5" t="s">
        <v>62</v>
      </c>
      <c r="C13" s="45">
        <v>0.77700000000000002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5.2499999999999998E-2</v>
      </c>
    </row>
    <row r="24" spans="1:3" ht="15" customHeight="1" x14ac:dyDescent="0.25">
      <c r="B24" s="15" t="s">
        <v>46</v>
      </c>
      <c r="C24" s="45">
        <v>0.53039999999999998</v>
      </c>
    </row>
    <row r="25" spans="1:3" ht="15" customHeight="1" x14ac:dyDescent="0.25">
      <c r="B25" s="15" t="s">
        <v>47</v>
      </c>
      <c r="C25" s="45">
        <v>0.39929999999999999</v>
      </c>
    </row>
    <row r="26" spans="1:3" ht="15" customHeight="1" x14ac:dyDescent="0.25">
      <c r="B26" s="15" t="s">
        <v>48</v>
      </c>
      <c r="C26" s="45">
        <v>1.78E-2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0.24765214499010299</v>
      </c>
    </row>
    <row r="30" spans="1:3" ht="14.25" customHeight="1" x14ac:dyDescent="0.25">
      <c r="B30" s="25" t="s">
        <v>63</v>
      </c>
      <c r="C30" s="99">
        <v>3.6736298558651202E-2</v>
      </c>
    </row>
    <row r="31" spans="1:3" ht="14.25" customHeight="1" x14ac:dyDescent="0.25">
      <c r="B31" s="25" t="s">
        <v>10</v>
      </c>
      <c r="C31" s="99">
        <v>7.9440757172969098E-2</v>
      </c>
    </row>
    <row r="32" spans="1:3" ht="14.25" customHeight="1" x14ac:dyDescent="0.25">
      <c r="B32" s="25" t="s">
        <v>11</v>
      </c>
      <c r="C32" s="99">
        <v>0.63617079927827702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32.416897502547101</v>
      </c>
    </row>
    <row r="38" spans="1:5" ht="15" customHeight="1" x14ac:dyDescent="0.25">
      <c r="B38" s="11" t="s">
        <v>35</v>
      </c>
      <c r="C38" s="43">
        <v>62.182780398053403</v>
      </c>
      <c r="D38" s="12"/>
      <c r="E38" s="13"/>
    </row>
    <row r="39" spans="1:5" ht="15" customHeight="1" x14ac:dyDescent="0.25">
      <c r="B39" s="11" t="s">
        <v>61</v>
      </c>
      <c r="C39" s="43">
        <v>84.622621053808203</v>
      </c>
      <c r="D39" s="12"/>
      <c r="E39" s="12"/>
    </row>
    <row r="40" spans="1:5" ht="15" customHeight="1" x14ac:dyDescent="0.25">
      <c r="B40" s="11" t="s">
        <v>36</v>
      </c>
      <c r="C40" s="100">
        <v>6.61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24.184323089999999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2.8663E-3</v>
      </c>
      <c r="D45" s="12"/>
    </row>
    <row r="46" spans="1:5" ht="15.75" customHeight="1" x14ac:dyDescent="0.25">
      <c r="B46" s="11" t="s">
        <v>51</v>
      </c>
      <c r="C46" s="45">
        <v>8.5713700000000004E-2</v>
      </c>
      <c r="D46" s="12"/>
    </row>
    <row r="47" spans="1:5" ht="15.75" customHeight="1" x14ac:dyDescent="0.25">
      <c r="B47" s="11" t="s">
        <v>59</v>
      </c>
      <c r="C47" s="45">
        <v>0.1424289</v>
      </c>
      <c r="D47" s="12"/>
      <c r="E47" s="13"/>
    </row>
    <row r="48" spans="1:5" ht="15" customHeight="1" x14ac:dyDescent="0.25">
      <c r="B48" s="11" t="s">
        <v>58</v>
      </c>
      <c r="C48" s="46">
        <v>0.76899109999999993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0.44132399999999999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9.0528536000000007E-2</v>
      </c>
    </row>
    <row r="63" spans="1:4" ht="15.75" customHeight="1" x14ac:dyDescent="0.3">
      <c r="A63" s="4"/>
    </row>
  </sheetData>
  <sheetProtection algorithmName="SHA-512" hashValue="JD+xn2XjLIVE78pYZxX6egVgN0ErXp6Xu7PSR+zIarjpMRF6PlJjXAjKXOrBLuhi+CLOKc9er//SeyHQoT/DSg==" saltValue="fleDTbd5V4hn+Cz8DUza8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0.386006930273469</v>
      </c>
      <c r="C2" s="98">
        <v>0.95</v>
      </c>
      <c r="D2" s="56">
        <v>65.001928394120526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40.036410720983589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523.71476704611985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4.4267326868432813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13.16871016477951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13.16871016477951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13.16871016477951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13.16871016477951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13.16871016477951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13.16871016477951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0.44127789989404298</v>
      </c>
      <c r="C16" s="98">
        <v>0.95</v>
      </c>
      <c r="D16" s="56">
        <v>0.875475964674854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12.04060110790949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12.04060110790949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0.1875018883</v>
      </c>
      <c r="C21" s="98">
        <v>0.95</v>
      </c>
      <c r="D21" s="56">
        <v>46.895735102694239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22.807060701214638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1.9946767090000001E-2</v>
      </c>
      <c r="C23" s="98">
        <v>0.95</v>
      </c>
      <c r="D23" s="56">
        <v>4.3771693628409292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0.51452737605960008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0.39436395960480702</v>
      </c>
      <c r="C27" s="98">
        <v>0.95</v>
      </c>
      <c r="D27" s="56">
        <v>18.74869883648774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0.541289978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129.56175311793481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0.15140000000000001</v>
      </c>
      <c r="C31" s="98">
        <v>0.95</v>
      </c>
      <c r="D31" s="56">
        <v>0.25819462925778958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0.51254100999999996</v>
      </c>
      <c r="C32" s="98">
        <v>0.95</v>
      </c>
      <c r="D32" s="56">
        <v>1.895878864529575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0.16973517699445101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0.62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0.2335766792</v>
      </c>
      <c r="C38" s="98">
        <v>0.95</v>
      </c>
      <c r="D38" s="56">
        <v>3.2066123925700332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8.6074304579999997E-2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VgzZZAnXHLQf3TJjGJBrd4vwx4GqB+sK+Tq18PFD9Txt0qQAeXCJrfLr9vZBoe7eWbJbz/ojSC7WpCkq+aPiiA==" saltValue="PIBhZ2+1s4rqPBoRyhfp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zg36M1J63FfFPchsZDMVLTDVNrMnVa53EHnWQd7t/ITk4KmaFIEKUOdFxXzc87uKvpL07Fe1YWPCVRlOn08Ayw==" saltValue="gLtMWHNx3ly1kh6UscHbJ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g0+6KirKrpP9/oqk3uTb2jAasSPOU+GKzsPMknrhyGqPssLLSQjPXHIwLdjgmXQ/pr8W+KrH3MHAL546XoVo8Q==" saltValue="yfCakJ8sF1+p7D+aTMLKA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6.3506502800000003E-2</v>
      </c>
      <c r="C3" s="21">
        <f>frac_mam_1_5months * 2.6</f>
        <v>6.3506502800000003E-2</v>
      </c>
      <c r="D3" s="21">
        <f>frac_mam_6_11months * 2.6</f>
        <v>0.14519638900000001</v>
      </c>
      <c r="E3" s="21">
        <f>frac_mam_12_23months * 2.6</f>
        <v>0.1249755338</v>
      </c>
      <c r="F3" s="21">
        <f>frac_mam_24_59months * 2.6</f>
        <v>5.6524967200000005E-2</v>
      </c>
    </row>
    <row r="4" spans="1:6" ht="15.75" customHeight="1" x14ac:dyDescent="0.25">
      <c r="A4" s="3" t="s">
        <v>207</v>
      </c>
      <c r="B4" s="21">
        <f>frac_sam_1month * 2.6</f>
        <v>1.336422464E-2</v>
      </c>
      <c r="C4" s="21">
        <f>frac_sam_1_5months * 2.6</f>
        <v>1.336422464E-2</v>
      </c>
      <c r="D4" s="21">
        <f>frac_sam_6_11months * 2.6</f>
        <v>2.0204078440000002E-2</v>
      </c>
      <c r="E4" s="21">
        <f>frac_sam_12_23months * 2.6</f>
        <v>2.6820879800000003E-2</v>
      </c>
      <c r="F4" s="21">
        <f>frac_sam_24_59months * 2.6</f>
        <v>4.7110421799999996E-3</v>
      </c>
    </row>
  </sheetData>
  <sheetProtection algorithmName="SHA-512" hashValue="kYasd59944GWsb7RuVh/3UiuJq/f6pOxbVBcu8OhkxGzndzfurSmbvrcAASAIEUx8u0ADWRaHoS+VDzJI1jCfg==" saltValue="hpdXwFSP1Ya2QfVjMmsK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0.40899999999999997</v>
      </c>
      <c r="E2" s="60">
        <f>food_insecure</f>
        <v>0.40899999999999997</v>
      </c>
      <c r="F2" s="60">
        <f>food_insecure</f>
        <v>0.40899999999999997</v>
      </c>
      <c r="G2" s="60">
        <f>food_insecure</f>
        <v>0.40899999999999997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0.40899999999999997</v>
      </c>
      <c r="F5" s="60">
        <f>food_insecure</f>
        <v>0.40899999999999997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0.40899999999999997</v>
      </c>
      <c r="F8" s="60">
        <f>food_insecure</f>
        <v>0.40899999999999997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0.40899999999999997</v>
      </c>
      <c r="F9" s="60">
        <f>food_insecure</f>
        <v>0.40899999999999997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0.93</v>
      </c>
      <c r="E10" s="60">
        <f>IF(ISBLANK(comm_deliv), frac_children_health_facility,1)</f>
        <v>0.93</v>
      </c>
      <c r="F10" s="60">
        <f>IF(ISBLANK(comm_deliv), frac_children_health_facility,1)</f>
        <v>0.93</v>
      </c>
      <c r="G10" s="60">
        <f>IF(ISBLANK(comm_deliv), frac_children_health_facility,1)</f>
        <v>0.93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0.40899999999999997</v>
      </c>
      <c r="I15" s="60">
        <f>food_insecure</f>
        <v>0.40899999999999997</v>
      </c>
      <c r="J15" s="60">
        <f>food_insecure</f>
        <v>0.40899999999999997</v>
      </c>
      <c r="K15" s="60">
        <f>food_insecure</f>
        <v>0.40899999999999997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0.93900000000000006</v>
      </c>
      <c r="I18" s="60">
        <f>frac_PW_health_facility</f>
        <v>0.93900000000000006</v>
      </c>
      <c r="J18" s="60">
        <f>frac_PW_health_facility</f>
        <v>0.93900000000000006</v>
      </c>
      <c r="K18" s="60">
        <f>frac_PW_health_facility</f>
        <v>0.93900000000000006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0.77700000000000002</v>
      </c>
      <c r="M24" s="60">
        <f>famplan_unmet_need</f>
        <v>0.77700000000000002</v>
      </c>
      <c r="N24" s="60">
        <f>famplan_unmet_need</f>
        <v>0.77700000000000002</v>
      </c>
      <c r="O24" s="60">
        <f>famplan_unmet_need</f>
        <v>0.77700000000000002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5.074323242036298E-2</v>
      </c>
      <c r="M25" s="60">
        <f>(1-food_insecure)*(0.49)+food_insecure*(0.7)</f>
        <v>0.5758899999999999</v>
      </c>
      <c r="N25" s="60">
        <f>(1-food_insecure)*(0.49)+food_insecure*(0.7)</f>
        <v>0.5758899999999999</v>
      </c>
      <c r="O25" s="60">
        <f>(1-food_insecure)*(0.49)+food_insecure*(0.7)</f>
        <v>0.5758899999999999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2.1747099608726995E-2</v>
      </c>
      <c r="M26" s="60">
        <f>(1-food_insecure)*(0.21)+food_insecure*(0.3)</f>
        <v>0.24680999999999997</v>
      </c>
      <c r="N26" s="60">
        <f>(1-food_insecure)*(0.21)+food_insecure*(0.3)</f>
        <v>0.24680999999999997</v>
      </c>
      <c r="O26" s="60">
        <f>(1-food_insecure)*(0.21)+food_insecure*(0.3)</f>
        <v>0.24680999999999997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1.5622384670909996E-2</v>
      </c>
      <c r="M27" s="60">
        <f>(1-food_insecure)*(0.3)</f>
        <v>0.17729999999999999</v>
      </c>
      <c r="N27" s="60">
        <f>(1-food_insecure)*(0.3)</f>
        <v>0.17729999999999999</v>
      </c>
      <c r="O27" s="60">
        <f>(1-food_insecure)*(0.3)</f>
        <v>0.17729999999999999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RazbDZDouXcE22aLv5iGUtpcywdNwJW4egx75EE4L1KklCEgE4iF/yZT23YgaI3RccNWNkPVYf8nWHIqMA5Fnw==" saltValue="T8uNESGfcytNM+25AZBuT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fERyR8dPpv4SL2LHQlHxA2m74nVqOIaapY/x+gj9sMK5zY0J+VEbO/O0tnDzaFKpfJCP9zxFPiZPq7BpEjq4Zg==" saltValue="Y+6qpPij7aUFZclAEp8f3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AjUwvljCFLMLm80vYAtcS8lJE1gjXkqzoG4qEFXZi7Mj+hkcyNGztSvd6rhFaEfyFESGVYS9qhL8OFBWJCzVmw==" saltValue="zSlsEf1zCz4Gpzk3lv990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UpLPbEujmxaHKxg/G+NAzEeKwW7g4Xi+abuEF6rm/GyAoo6Wcu/Tyxzz5onll9O1nENsVX/2IzEa5b57jiIK+A==" saltValue="zhZHS7BNqZ83bBJmlPdZV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kMkMPUrSZGI0YCikdr08reR7vxM/Csvm+V8SkHcvLxValcdZQEfFC814TyiFDlH5AjZCPpDeKNsM8KXhcumFdQ==" saltValue="h5LL6I+P8KCx0nErybxgW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IChnlt7+4B0b9TE1Hy4IfW2QIK1X7Nsr3474au6H+zSQ8cj/Qliq6qsZFvIqBtoZAUk9ItZ3SKCTcMHu5RXhHg==" saltValue="jrrZKZtyQz2Huzs+HiNyx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22794.750199999999</v>
      </c>
      <c r="C2" s="49">
        <v>58000</v>
      </c>
      <c r="D2" s="49">
        <v>134000</v>
      </c>
      <c r="E2" s="49">
        <v>158000</v>
      </c>
      <c r="F2" s="49">
        <v>149000</v>
      </c>
      <c r="G2" s="17">
        <f t="shared" ref="G2:G11" si="0">C2+D2+E2+F2</f>
        <v>499000</v>
      </c>
      <c r="H2" s="17">
        <f t="shared" ref="H2:H11" si="1">(B2 + stillbirth*B2/(1000-stillbirth))/(1-abortion)</f>
        <v>26545.1005145737</v>
      </c>
      <c r="I2" s="17">
        <f t="shared" ref="I2:I11" si="2">G2-H2</f>
        <v>472454.89948542631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22547.830399999999</v>
      </c>
      <c r="C3" s="50">
        <v>57000</v>
      </c>
      <c r="D3" s="50">
        <v>131000</v>
      </c>
      <c r="E3" s="50">
        <v>158000</v>
      </c>
      <c r="F3" s="50">
        <v>150000</v>
      </c>
      <c r="G3" s="17">
        <f t="shared" si="0"/>
        <v>496000</v>
      </c>
      <c r="H3" s="17">
        <f t="shared" si="1"/>
        <v>26257.555757446313</v>
      </c>
      <c r="I3" s="17">
        <f t="shared" si="2"/>
        <v>469742.44424255367</v>
      </c>
    </row>
    <row r="4" spans="1:9" ht="15.75" customHeight="1" x14ac:dyDescent="0.25">
      <c r="A4" s="5">
        <f t="shared" si="3"/>
        <v>2023</v>
      </c>
      <c r="B4" s="49">
        <v>22311.585999999999</v>
      </c>
      <c r="C4" s="50">
        <v>56000</v>
      </c>
      <c r="D4" s="50">
        <v>127000</v>
      </c>
      <c r="E4" s="50">
        <v>157000</v>
      </c>
      <c r="F4" s="50">
        <v>151000</v>
      </c>
      <c r="G4" s="17">
        <f t="shared" si="0"/>
        <v>491000</v>
      </c>
      <c r="H4" s="17">
        <f t="shared" si="1"/>
        <v>25982.442791128084</v>
      </c>
      <c r="I4" s="17">
        <f t="shared" si="2"/>
        <v>465017.55720887193</v>
      </c>
    </row>
    <row r="5" spans="1:9" ht="15.75" customHeight="1" x14ac:dyDescent="0.25">
      <c r="A5" s="5">
        <f t="shared" si="3"/>
        <v>2024</v>
      </c>
      <c r="B5" s="49">
        <v>22053.9908</v>
      </c>
      <c r="C5" s="50">
        <v>55000</v>
      </c>
      <c r="D5" s="50">
        <v>124000</v>
      </c>
      <c r="E5" s="50">
        <v>155000</v>
      </c>
      <c r="F5" s="50">
        <v>153000</v>
      </c>
      <c r="G5" s="17">
        <f t="shared" si="0"/>
        <v>487000</v>
      </c>
      <c r="H5" s="17">
        <f t="shared" si="1"/>
        <v>25682.466243191542</v>
      </c>
      <c r="I5" s="17">
        <f t="shared" si="2"/>
        <v>461317.53375680844</v>
      </c>
    </row>
    <row r="6" spans="1:9" ht="15.75" customHeight="1" x14ac:dyDescent="0.25">
      <c r="A6" s="5">
        <f t="shared" si="3"/>
        <v>2025</v>
      </c>
      <c r="B6" s="49">
        <v>21796.632000000001</v>
      </c>
      <c r="C6" s="50">
        <v>55000</v>
      </c>
      <c r="D6" s="50">
        <v>121000</v>
      </c>
      <c r="E6" s="50">
        <v>153000</v>
      </c>
      <c r="F6" s="50">
        <v>154000</v>
      </c>
      <c r="G6" s="17">
        <f t="shared" si="0"/>
        <v>483000</v>
      </c>
      <c r="H6" s="17">
        <f t="shared" si="1"/>
        <v>25382.764989421717</v>
      </c>
      <c r="I6" s="17">
        <f t="shared" si="2"/>
        <v>457617.2350105783</v>
      </c>
    </row>
    <row r="7" spans="1:9" ht="15.75" customHeight="1" x14ac:dyDescent="0.25">
      <c r="A7" s="5">
        <f t="shared" si="3"/>
        <v>2026</v>
      </c>
      <c r="B7" s="49">
        <v>21497.7696</v>
      </c>
      <c r="C7" s="50">
        <v>54000</v>
      </c>
      <c r="D7" s="50">
        <v>118000</v>
      </c>
      <c r="E7" s="50">
        <v>150000</v>
      </c>
      <c r="F7" s="50">
        <v>156000</v>
      </c>
      <c r="G7" s="17">
        <f t="shared" si="0"/>
        <v>478000</v>
      </c>
      <c r="H7" s="17">
        <f t="shared" si="1"/>
        <v>25034.73167567973</v>
      </c>
      <c r="I7" s="17">
        <f t="shared" si="2"/>
        <v>452965.26832432026</v>
      </c>
    </row>
    <row r="8" spans="1:9" ht="15.75" customHeight="1" x14ac:dyDescent="0.25">
      <c r="A8" s="5">
        <f t="shared" si="3"/>
        <v>2027</v>
      </c>
      <c r="B8" s="49">
        <v>21189.021000000001</v>
      </c>
      <c r="C8" s="50">
        <v>55000</v>
      </c>
      <c r="D8" s="50">
        <v>116000</v>
      </c>
      <c r="E8" s="50">
        <v>146000</v>
      </c>
      <c r="F8" s="50">
        <v>156000</v>
      </c>
      <c r="G8" s="17">
        <f t="shared" si="0"/>
        <v>473000</v>
      </c>
      <c r="H8" s="17">
        <f t="shared" si="1"/>
        <v>24675.185615783277</v>
      </c>
      <c r="I8" s="17">
        <f t="shared" si="2"/>
        <v>448324.81438421673</v>
      </c>
    </row>
    <row r="9" spans="1:9" ht="15.75" customHeight="1" x14ac:dyDescent="0.25">
      <c r="A9" s="5">
        <f t="shared" si="3"/>
        <v>2028</v>
      </c>
      <c r="B9" s="49">
        <v>20880.825199999999</v>
      </c>
      <c r="C9" s="50">
        <v>55000</v>
      </c>
      <c r="D9" s="50">
        <v>114000</v>
      </c>
      <c r="E9" s="50">
        <v>143000</v>
      </c>
      <c r="F9" s="50">
        <v>157000</v>
      </c>
      <c r="G9" s="17">
        <f t="shared" si="0"/>
        <v>469000</v>
      </c>
      <c r="H9" s="17">
        <f t="shared" si="1"/>
        <v>24316.283306374797</v>
      </c>
      <c r="I9" s="17">
        <f t="shared" si="2"/>
        <v>444683.7166936252</v>
      </c>
    </row>
    <row r="10" spans="1:9" ht="15.75" customHeight="1" x14ac:dyDescent="0.25">
      <c r="A10" s="5">
        <f t="shared" si="3"/>
        <v>2029</v>
      </c>
      <c r="B10" s="49">
        <v>20563.295999999998</v>
      </c>
      <c r="C10" s="50">
        <v>56000</v>
      </c>
      <c r="D10" s="50">
        <v>113000</v>
      </c>
      <c r="E10" s="50">
        <v>139000</v>
      </c>
      <c r="F10" s="50">
        <v>157000</v>
      </c>
      <c r="G10" s="17">
        <f t="shared" si="0"/>
        <v>465000</v>
      </c>
      <c r="H10" s="17">
        <f t="shared" si="1"/>
        <v>23946.512001299812</v>
      </c>
      <c r="I10" s="17">
        <f t="shared" si="2"/>
        <v>441053.48799870018</v>
      </c>
    </row>
    <row r="11" spans="1:9" ht="15.75" customHeight="1" x14ac:dyDescent="0.25">
      <c r="A11" s="5">
        <f t="shared" si="3"/>
        <v>2030</v>
      </c>
      <c r="B11" s="49">
        <v>20236.848000000002</v>
      </c>
      <c r="C11" s="50">
        <v>56000</v>
      </c>
      <c r="D11" s="50">
        <v>112000</v>
      </c>
      <c r="E11" s="50">
        <v>135000</v>
      </c>
      <c r="F11" s="50">
        <v>157000</v>
      </c>
      <c r="G11" s="17">
        <f t="shared" si="0"/>
        <v>460000</v>
      </c>
      <c r="H11" s="17">
        <f t="shared" si="1"/>
        <v>23566.354513424318</v>
      </c>
      <c r="I11" s="17">
        <f t="shared" si="2"/>
        <v>436433.64548657567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xXRX8QTR4shYwweVAW+OwQRBLaxU9iGEGW2bmdtUrp8+4K4in2cddWY+VyRi10sZUsvgRoo8BDZALmRtWFJ5VA==" saltValue="8SKdYW1VgqOzSoTvv72jb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3.7939089376590118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3.7939089376590118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77.780321745067823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77.780321745067823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2.2423660955904494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2.2423660955904494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9.2971981106572947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9.2971981106572947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NRAWRc2jWAo1njMzSPMpPUfak/RuH0igvwF4pgjlLxX5jqJBoB6rwcM2AC2hzh7oIMsstzhCpoh9CDFFwLOt2Q==" saltValue="pV9rGpYPDPEKUrOL9tAxt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zqbBafZcbLOMx1z9WHiNB5guDvGlyfClDG9dLjTLbtrxjOrbbBKEfFxEuMUMRodKZX+0IVs6HmfO4cJ9P6qGQ==" saltValue="ixOu0WbRhX1+zkNdNvdaG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fXPbtDZwtehw7SI3VRtrX2nx4gf02mJshH2XA1vhECuqfX9Yun1MPseYehjllD3NHkA2+DZGb2MdUBbtkuEeQQ==" saltValue="ks+D4wZAJ0FQS64A0bAIY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0.59530386547746816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0.55607822874212576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0.85851391222995099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0.83785127612806654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0.85851391222995099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0.83785127612806654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0.39398527985240811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0.35634452552407664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0.8242153799959705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0.79971235331774471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0.8242153799959705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0.79971235331774471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0.90490197004024242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0.89014700085528109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0.89323373264082706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0.8769146242795971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0.89323373264082706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0.8769146242795971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3A9s5hHYCJCMhQyMMmhre2SiMfC6WTxZNPali2l+2ro7nglJ0Vy4rg0rdsDG8qw/t8aDNWNg5RnuMOBw0ITz3g==" saltValue="G9gx253kN225q/l0Ksd9s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R5/QwKqnEb2T4+GAwNhA/GmEBUWC/mk4YCa0wroVD5oIk2Tf/mbR05PiXI+acBSRJnoYHADRnAw3TU8MNN1bDw==" saltValue="Ld/xLjz7yHNHBx4gnfIXh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0.57930714241923442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0.66111052479015742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0.66111052479015742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0.61568024596464266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0.61568024596464266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0.61568024596464266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0.61568024596464266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0.62781794980859218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0.62781794980859218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0.62781794980859218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0.62781794980859218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0.68173627937945702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0.75214398165652185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0.75214398165652185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0.71363115693012613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0.71363115693012613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0.71363115693012613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0.71363115693012613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0.72406181015452553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0.72406181015452553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0.72406181015452553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0.72406181015452553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0.38599250936184681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0.4710643809292494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0.4710643809292494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0.42241530850556236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0.42241530850556236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0.42241530850556236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0.42241530850556236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0.43505600314403625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0.43505600314403625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0.43505600314403625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0.43505600314403625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0.55546234240838843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0.6390130949533257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0.6390130949533257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0.5924466784404292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0.5924466784404292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0.5924466784404292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0.5924466784404292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0.60484720758693356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0.60484720758693356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0.60484720758693356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0.60484720758693356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0.9453996200748469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0.96082991518233152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0.96082991518233152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0.95270451356592212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0.95270451356592212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0.95270451356592212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0.95270451356592212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0.95497658782566941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0.95497658782566941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0.95497658782566941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0.95497658782566941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0.86030376430972011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0.89716669838635144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0.89716669838635144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0.87751852532304497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0.87751852532304497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0.87751852532304497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0.87751852532304497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0.88295880149812733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0.88295880149812733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0.88295880149812733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0.88295880149812733</v>
      </c>
    </row>
  </sheetData>
  <sheetProtection algorithmName="SHA-512" hashValue="WJe/vUOvh+0Cs9opvH4AGIpX4xtkpb1UrRdCCqtVL3xU4nds4aXSAyh3IF8ANZ4D8JWdqYw8CTMXDlmfB1ytHA==" saltValue="GsIuO9TGEbSigTPTjAEIW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0.7509170617870824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0.75042148528390307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0.74994018967159359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0.75154120883598452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0.74723769519436845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0.74100487057214814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0.74257614706974806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0.74775649042653169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0.64817636110292631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0.64757230851066971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0.64698597735537811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0.64893759495555037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0.64369945008216811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0.63615665850479575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0.63805332700688089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0.6443296060560203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0.86145505778165055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0.86113873878852998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0.86083135761627882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0.86185317788261673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0.85910214522249961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0.85509283936873237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0.8561063716811792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0.8594345296414222</v>
      </c>
    </row>
  </sheetData>
  <sheetProtection algorithmName="SHA-512" hashValue="8sUZG4MrMJ6AscpiMjpKMJqdgzZwPmXMP8uHvnew0S8Ki1LEW0sBTm2OEcIFLx+gISsfOytYzyLtqLC+wO674w==" saltValue="tBoIES8O4Ty3LFO0WtMF+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zwMfWfiWayQf4C/t9/V2SZ7sWJYo4pF5nvvp2glZm5jSqTUEk/bOS1ojIiVABJZmNiQsUbyMekcyP/CaVjl1Vw==" saltValue="hIzVhcICfemN023q3axxL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1KrZn3Q5b5ubLZOfqyIlKx2WUDk9nPBrENfN3CrypqEW+K8K5DcTZCHqVzYZrRxdaFZyIbnowMrPuyv3+AdLhw==" saltValue="31C55w5WMAyKKC2DElAWG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3.7266381809530221E-3</v>
      </c>
    </row>
    <row r="4" spans="1:8" ht="15.75" customHeight="1" x14ac:dyDescent="0.25">
      <c r="B4" s="19" t="s">
        <v>97</v>
      </c>
      <c r="C4" s="101">
        <v>0.195706331436307</v>
      </c>
    </row>
    <row r="5" spans="1:8" ht="15.75" customHeight="1" x14ac:dyDescent="0.25">
      <c r="B5" s="19" t="s">
        <v>95</v>
      </c>
      <c r="C5" s="101">
        <v>6.5721135415244603E-2</v>
      </c>
    </row>
    <row r="6" spans="1:8" ht="15.75" customHeight="1" x14ac:dyDescent="0.25">
      <c r="B6" s="19" t="s">
        <v>91</v>
      </c>
      <c r="C6" s="101">
        <v>0.27883164309684211</v>
      </c>
    </row>
    <row r="7" spans="1:8" ht="15.75" customHeight="1" x14ac:dyDescent="0.25">
      <c r="B7" s="19" t="s">
        <v>96</v>
      </c>
      <c r="C7" s="101">
        <v>0.2847147321761721</v>
      </c>
    </row>
    <row r="8" spans="1:8" ht="15.75" customHeight="1" x14ac:dyDescent="0.25">
      <c r="B8" s="19" t="s">
        <v>98</v>
      </c>
      <c r="C8" s="101">
        <v>4.8816202717355522E-3</v>
      </c>
    </row>
    <row r="9" spans="1:8" ht="15.75" customHeight="1" x14ac:dyDescent="0.25">
      <c r="B9" s="19" t="s">
        <v>92</v>
      </c>
      <c r="C9" s="101">
        <v>8.9211207629896011E-2</v>
      </c>
    </row>
    <row r="10" spans="1:8" ht="15.75" customHeight="1" x14ac:dyDescent="0.25">
      <c r="B10" s="19" t="s">
        <v>94</v>
      </c>
      <c r="C10" s="101">
        <v>7.7206691792849585E-2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0.1055407237395327</v>
      </c>
      <c r="D14" s="55">
        <v>0.1055407237395327</v>
      </c>
      <c r="E14" s="55">
        <v>0.1055407237395327</v>
      </c>
      <c r="F14" s="55">
        <v>0.1055407237395327</v>
      </c>
    </row>
    <row r="15" spans="1:8" ht="15.75" customHeight="1" x14ac:dyDescent="0.25">
      <c r="B15" s="19" t="s">
        <v>102</v>
      </c>
      <c r="C15" s="101">
        <v>0.1600012748932072</v>
      </c>
      <c r="D15" s="101">
        <v>0.1600012748932072</v>
      </c>
      <c r="E15" s="101">
        <v>0.1600012748932072</v>
      </c>
      <c r="F15" s="101">
        <v>0.1600012748932072</v>
      </c>
    </row>
    <row r="16" spans="1:8" ht="15.75" customHeight="1" x14ac:dyDescent="0.25">
      <c r="B16" s="19" t="s">
        <v>2</v>
      </c>
      <c r="C16" s="101">
        <v>3.7722756147763971E-2</v>
      </c>
      <c r="D16" s="101">
        <v>3.7722756147763971E-2</v>
      </c>
      <c r="E16" s="101">
        <v>3.7722756147763971E-2</v>
      </c>
      <c r="F16" s="101">
        <v>3.7722756147763971E-2</v>
      </c>
    </row>
    <row r="17" spans="1:8" ht="15.75" customHeight="1" x14ac:dyDescent="0.25">
      <c r="B17" s="19" t="s">
        <v>90</v>
      </c>
      <c r="C17" s="101">
        <v>0.20039874708894451</v>
      </c>
      <c r="D17" s="101">
        <v>0.20039874708894451</v>
      </c>
      <c r="E17" s="101">
        <v>0.20039874708894451</v>
      </c>
      <c r="F17" s="101">
        <v>0.20039874708894451</v>
      </c>
    </row>
    <row r="18" spans="1:8" ht="15.75" customHeight="1" x14ac:dyDescent="0.25">
      <c r="B18" s="19" t="s">
        <v>3</v>
      </c>
      <c r="C18" s="101">
        <v>0.13227693957349601</v>
      </c>
      <c r="D18" s="101">
        <v>0.13227693957349601</v>
      </c>
      <c r="E18" s="101">
        <v>0.13227693957349601</v>
      </c>
      <c r="F18" s="101">
        <v>0.13227693957349601</v>
      </c>
    </row>
    <row r="19" spans="1:8" ht="15.75" customHeight="1" x14ac:dyDescent="0.25">
      <c r="B19" s="19" t="s">
        <v>101</v>
      </c>
      <c r="C19" s="101">
        <v>1.9285048735738351E-2</v>
      </c>
      <c r="D19" s="101">
        <v>1.9285048735738351E-2</v>
      </c>
      <c r="E19" s="101">
        <v>1.9285048735738351E-2</v>
      </c>
      <c r="F19" s="101">
        <v>1.9285048735738351E-2</v>
      </c>
    </row>
    <row r="20" spans="1:8" ht="15.75" customHeight="1" x14ac:dyDescent="0.25">
      <c r="B20" s="19" t="s">
        <v>79</v>
      </c>
      <c r="C20" s="101">
        <v>1.459804483594266E-2</v>
      </c>
      <c r="D20" s="101">
        <v>1.459804483594266E-2</v>
      </c>
      <c r="E20" s="101">
        <v>1.459804483594266E-2</v>
      </c>
      <c r="F20" s="101">
        <v>1.459804483594266E-2</v>
      </c>
    </row>
    <row r="21" spans="1:8" ht="15.75" customHeight="1" x14ac:dyDescent="0.25">
      <c r="B21" s="19" t="s">
        <v>88</v>
      </c>
      <c r="C21" s="101">
        <v>8.3440749082531351E-2</v>
      </c>
      <c r="D21" s="101">
        <v>8.3440749082531351E-2</v>
      </c>
      <c r="E21" s="101">
        <v>8.3440749082531351E-2</v>
      </c>
      <c r="F21" s="101">
        <v>8.3440749082531351E-2</v>
      </c>
    </row>
    <row r="22" spans="1:8" ht="15.75" customHeight="1" x14ac:dyDescent="0.25">
      <c r="B22" s="19" t="s">
        <v>99</v>
      </c>
      <c r="C22" s="101">
        <v>0.2467357159028431</v>
      </c>
      <c r="D22" s="101">
        <v>0.2467357159028431</v>
      </c>
      <c r="E22" s="101">
        <v>0.2467357159028431</v>
      </c>
      <c r="F22" s="101">
        <v>0.2467357159028431</v>
      </c>
    </row>
    <row r="23" spans="1:8" ht="15.75" customHeight="1" x14ac:dyDescent="0.25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8.7635818000000004E-2</v>
      </c>
    </row>
    <row r="27" spans="1:8" ht="15.75" customHeight="1" x14ac:dyDescent="0.25">
      <c r="B27" s="19" t="s">
        <v>89</v>
      </c>
      <c r="C27" s="101">
        <v>8.6621349999999996E-3</v>
      </c>
    </row>
    <row r="28" spans="1:8" ht="15.75" customHeight="1" x14ac:dyDescent="0.25">
      <c r="B28" s="19" t="s">
        <v>103</v>
      </c>
      <c r="C28" s="101">
        <v>0.15441808500000001</v>
      </c>
    </row>
    <row r="29" spans="1:8" ht="15.75" customHeight="1" x14ac:dyDescent="0.25">
      <c r="B29" s="19" t="s">
        <v>86</v>
      </c>
      <c r="C29" s="101">
        <v>0.167759189</v>
      </c>
    </row>
    <row r="30" spans="1:8" ht="15.75" customHeight="1" x14ac:dyDescent="0.25">
      <c r="B30" s="19" t="s">
        <v>4</v>
      </c>
      <c r="C30" s="101">
        <v>0.10583751800000001</v>
      </c>
    </row>
    <row r="31" spans="1:8" ht="15.75" customHeight="1" x14ac:dyDescent="0.25">
      <c r="B31" s="19" t="s">
        <v>80</v>
      </c>
      <c r="C31" s="101">
        <v>0.109709026</v>
      </c>
    </row>
    <row r="32" spans="1:8" ht="15.75" customHeight="1" x14ac:dyDescent="0.25">
      <c r="B32" s="19" t="s">
        <v>85</v>
      </c>
      <c r="C32" s="101">
        <v>1.8596574000000001E-2</v>
      </c>
    </row>
    <row r="33" spans="2:3" ht="15.75" customHeight="1" x14ac:dyDescent="0.25">
      <c r="B33" s="19" t="s">
        <v>100</v>
      </c>
      <c r="C33" s="101">
        <v>8.3747772999999998E-2</v>
      </c>
    </row>
    <row r="34" spans="2:3" ht="15.75" customHeight="1" x14ac:dyDescent="0.25">
      <c r="B34" s="19" t="s">
        <v>87</v>
      </c>
      <c r="C34" s="101">
        <v>0.26363388300000001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K0uUOAOJcrmHBnf7D0SDipWusXVOS6s8WN7cUjtH9rbkDrZeXQ85vG1WUcWPhSkE7HZ6X2XUkZMDHOoDca+RdQ==" saltValue="9KbpIXClXBPpXiD4tRnxP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0.42176259196145005</v>
      </c>
      <c r="D2" s="52">
        <f>IFERROR(1-_xlfn.NORM.DIST(_xlfn.NORM.INV(SUM(D4:D5), 0, 1) + 1, 0, 1, TRUE), "")</f>
        <v>0.42176259196145005</v>
      </c>
      <c r="E2" s="52">
        <f>IFERROR(1-_xlfn.NORM.DIST(_xlfn.NORM.INV(SUM(E4:E5), 0, 1) + 1, 0, 1, TRUE), "")</f>
        <v>0.47769671740403652</v>
      </c>
      <c r="F2" s="52">
        <f>IFERROR(1-_xlfn.NORM.DIST(_xlfn.NORM.INV(SUM(F4:F5), 0, 1) + 1, 0, 1, TRUE), "")</f>
        <v>0.3219406135117121</v>
      </c>
      <c r="G2" s="52">
        <f>IFERROR(1-_xlfn.NORM.DIST(_xlfn.NORM.INV(SUM(G4:G5), 0, 1) + 1, 0, 1, TRUE), "")</f>
        <v>0.28503442868467932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0.36713836003854994</v>
      </c>
      <c r="D3" s="52">
        <f>IFERROR(_xlfn.NORM.DIST(_xlfn.NORM.INV(SUM(D4:D5), 0, 1) + 1, 0, 1, TRUE) - SUM(D4:D5), "")</f>
        <v>0.36713836003854994</v>
      </c>
      <c r="E3" s="52">
        <f>IFERROR(_xlfn.NORM.DIST(_xlfn.NORM.INV(SUM(E4:E5), 0, 1) + 1, 0, 1, TRUE) - SUM(E4:E5), "")</f>
        <v>0.34973501659596351</v>
      </c>
      <c r="F3" s="52">
        <f>IFERROR(_xlfn.NORM.DIST(_xlfn.NORM.INV(SUM(F4:F5), 0, 1) + 1, 0, 1, TRUE) - SUM(F4:F5), "")</f>
        <v>0.38267453248828792</v>
      </c>
      <c r="G3" s="52">
        <f>IFERROR(_xlfn.NORM.DIST(_xlfn.NORM.INV(SUM(G4:G5), 0, 1) + 1, 0, 1, TRUE) - SUM(G4:G5), "")</f>
        <v>0.38211300131532067</v>
      </c>
    </row>
    <row r="4" spans="1:15" ht="15.75" customHeight="1" x14ac:dyDescent="0.25">
      <c r="B4" s="5" t="s">
        <v>110</v>
      </c>
      <c r="C4" s="45">
        <v>0.17876478000000001</v>
      </c>
      <c r="D4" s="53">
        <v>0.17876478000000001</v>
      </c>
      <c r="E4" s="53">
        <v>0.1215649</v>
      </c>
      <c r="F4" s="53">
        <v>0.21801988999999999</v>
      </c>
      <c r="G4" s="53">
        <v>0.21965978999999999</v>
      </c>
    </row>
    <row r="5" spans="1:15" ht="15.75" customHeight="1" x14ac:dyDescent="0.25">
      <c r="B5" s="5" t="s">
        <v>106</v>
      </c>
      <c r="C5" s="45">
        <v>3.2334267999999999E-2</v>
      </c>
      <c r="D5" s="53">
        <v>3.2334267999999999E-2</v>
      </c>
      <c r="E5" s="53">
        <v>5.1003366000000001E-2</v>
      </c>
      <c r="F5" s="53">
        <v>7.7364963999999994E-2</v>
      </c>
      <c r="G5" s="53">
        <v>0.11319278000000001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0.81251859065326515</v>
      </c>
      <c r="D8" s="52">
        <f>IFERROR(1-_xlfn.NORM.DIST(_xlfn.NORM.INV(SUM(D10:D11), 0, 1) + 1, 0, 1, TRUE), "")</f>
        <v>0.81251859065326515</v>
      </c>
      <c r="E8" s="52">
        <f>IFERROR(1-_xlfn.NORM.DIST(_xlfn.NORM.INV(SUM(E10:E11), 0, 1) + 1, 0, 1, TRUE), "")</f>
        <v>0.70024738265545183</v>
      </c>
      <c r="F8" s="52">
        <f>IFERROR(1-_xlfn.NORM.DIST(_xlfn.NORM.INV(SUM(F10:F11), 0, 1) + 1, 0, 1, TRUE), "")</f>
        <v>0.71514936229529336</v>
      </c>
      <c r="G8" s="52">
        <f>IFERROR(1-_xlfn.NORM.DIST(_xlfn.NORM.INV(SUM(G10:G11), 0, 1) + 1, 0, 1, TRUE), "")</f>
        <v>0.83777594603078298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0.15791574494673483</v>
      </c>
      <c r="D9" s="52">
        <f>IFERROR(_xlfn.NORM.DIST(_xlfn.NORM.INV(SUM(D10:D11), 0, 1) + 1, 0, 1, TRUE) - SUM(D10:D11), "")</f>
        <v>0.15791574494673483</v>
      </c>
      <c r="E9" s="52">
        <f>IFERROR(_xlfn.NORM.DIST(_xlfn.NORM.INV(SUM(E10:E11), 0, 1) + 1, 0, 1, TRUE) - SUM(E10:E11), "")</f>
        <v>0.23613705294454823</v>
      </c>
      <c r="F9" s="52">
        <f>IFERROR(_xlfn.NORM.DIST(_xlfn.NORM.INV(SUM(F10:F11), 0, 1) + 1, 0, 1, TRUE) - SUM(F10:F11), "")</f>
        <v>0.22646740170470664</v>
      </c>
      <c r="G9" s="52">
        <f>IFERROR(_xlfn.NORM.DIST(_xlfn.NORM.INV(SUM(G10:G11), 0, 1) + 1, 0, 1, TRUE) - SUM(G10:G11), "")</f>
        <v>0.13867174266921697</v>
      </c>
    </row>
    <row r="10" spans="1:15" ht="15.75" customHeight="1" x14ac:dyDescent="0.25">
      <c r="B10" s="5" t="s">
        <v>107</v>
      </c>
      <c r="C10" s="45">
        <v>2.4425578E-2</v>
      </c>
      <c r="D10" s="53">
        <v>2.4425578E-2</v>
      </c>
      <c r="E10" s="53">
        <v>5.5844764999999998E-2</v>
      </c>
      <c r="F10" s="53">
        <v>4.8067512999999999E-2</v>
      </c>
      <c r="G10" s="53">
        <v>2.1740372000000001E-2</v>
      </c>
    </row>
    <row r="11" spans="1:15" ht="15.75" customHeight="1" x14ac:dyDescent="0.25">
      <c r="B11" s="5" t="s">
        <v>119</v>
      </c>
      <c r="C11" s="45">
        <v>5.1400863999999996E-3</v>
      </c>
      <c r="D11" s="53">
        <v>5.1400863999999996E-3</v>
      </c>
      <c r="E11" s="53">
        <v>7.7707994000000002E-3</v>
      </c>
      <c r="F11" s="53">
        <v>1.0315723000000001E-2</v>
      </c>
      <c r="G11" s="53">
        <v>1.8119392999999999E-3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0.46848806900000001</v>
      </c>
      <c r="D14" s="54">
        <v>0.46448791111799997</v>
      </c>
      <c r="E14" s="54">
        <v>0.46448791111799997</v>
      </c>
      <c r="F14" s="54">
        <v>0.24134989067099999</v>
      </c>
      <c r="G14" s="54">
        <v>0.24134989067099999</v>
      </c>
      <c r="H14" s="45">
        <v>0.377</v>
      </c>
      <c r="I14" s="55">
        <v>0.377</v>
      </c>
      <c r="J14" s="55">
        <v>0.377</v>
      </c>
      <c r="K14" s="55">
        <v>0.377</v>
      </c>
      <c r="L14" s="45">
        <v>0.34399999999999997</v>
      </c>
      <c r="M14" s="55">
        <v>0.34399999999999997</v>
      </c>
      <c r="N14" s="55">
        <v>0.34399999999999997</v>
      </c>
      <c r="O14" s="55">
        <v>0.34399999999999997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0.20675502856335601</v>
      </c>
      <c r="D15" s="52">
        <f t="shared" si="0"/>
        <v>0.20498966288624021</v>
      </c>
      <c r="E15" s="52">
        <f t="shared" si="0"/>
        <v>0.20498966288624021</v>
      </c>
      <c r="F15" s="52">
        <f t="shared" si="0"/>
        <v>0.1065134991504884</v>
      </c>
      <c r="G15" s="52">
        <f t="shared" si="0"/>
        <v>0.1065134991504884</v>
      </c>
      <c r="H15" s="52">
        <f t="shared" si="0"/>
        <v>0.166379148</v>
      </c>
      <c r="I15" s="52">
        <f t="shared" si="0"/>
        <v>0.166379148</v>
      </c>
      <c r="J15" s="52">
        <f t="shared" si="0"/>
        <v>0.166379148</v>
      </c>
      <c r="K15" s="52">
        <f t="shared" si="0"/>
        <v>0.166379148</v>
      </c>
      <c r="L15" s="52">
        <f t="shared" si="0"/>
        <v>0.15181545599999999</v>
      </c>
      <c r="M15" s="52">
        <f t="shared" si="0"/>
        <v>0.15181545599999999</v>
      </c>
      <c r="N15" s="52">
        <f t="shared" si="0"/>
        <v>0.15181545599999999</v>
      </c>
      <c r="O15" s="52">
        <f t="shared" si="0"/>
        <v>0.15181545599999999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v9IwtU6/8dgdwsCaeJZuwtxy4dkAnuzKIrpNEDfL80LxmcS1A9oH2R8zDR0T7caRUsC6y1Z3A3tFSlqLw/9MGw==" saltValue="bXbPqJ5uJ7HlNxt1NUw3C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0.72640953060000002</v>
      </c>
      <c r="D2" s="53">
        <v>0.51254100999999996</v>
      </c>
      <c r="E2" s="53"/>
      <c r="F2" s="53"/>
      <c r="G2" s="53"/>
    </row>
    <row r="3" spans="1:7" x14ac:dyDescent="0.25">
      <c r="B3" s="3" t="s">
        <v>127</v>
      </c>
      <c r="C3" s="53">
        <v>0.19447386</v>
      </c>
      <c r="D3" s="53">
        <v>0.24950232</v>
      </c>
      <c r="E3" s="53"/>
      <c r="F3" s="53"/>
      <c r="G3" s="53"/>
    </row>
    <row r="4" spans="1:7" x14ac:dyDescent="0.25">
      <c r="B4" s="3" t="s">
        <v>126</v>
      </c>
      <c r="C4" s="53">
        <v>5.7415872E-2</v>
      </c>
      <c r="D4" s="53">
        <v>0.17059015</v>
      </c>
      <c r="E4" s="53">
        <v>0.96707671880722001</v>
      </c>
      <c r="F4" s="53">
        <v>0.69461715221404996</v>
      </c>
      <c r="G4" s="53"/>
    </row>
    <row r="5" spans="1:7" x14ac:dyDescent="0.25">
      <c r="B5" s="3" t="s">
        <v>125</v>
      </c>
      <c r="C5" s="52">
        <v>2.1700742240000001E-2</v>
      </c>
      <c r="D5" s="52">
        <v>6.7366519E-2</v>
      </c>
      <c r="E5" s="52">
        <f>1-SUM(E2:E4)</f>
        <v>3.2923281192779985E-2</v>
      </c>
      <c r="F5" s="52">
        <f>1-SUM(F2:F4)</f>
        <v>0.30538284778595004</v>
      </c>
      <c r="G5" s="52">
        <f>1-SUM(G2:G4)</f>
        <v>1</v>
      </c>
    </row>
  </sheetData>
  <sheetProtection algorithmName="SHA-512" hashValue="1K8df9sXfogw6f6/v4MPMYkqx6O9Fyw0BZqgEi/qrfr4h3o1l1abUbi57cjRU5xEim98BE0Q9yACr4MZ0E4+3g==" saltValue="ayq2dJwWbdArB5vNaV6rW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MyHZnDhs72MuulFIiuseBraPRD0LUwbTi8yDKDWnw1Pkf8m975QGm0XcI4jQCZqNLP/YzlkIUKxMY1RnjUPX3g==" saltValue="RBvwwnVoavgYMBy8yIN3f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OvNGqFtqsDS9+5W/ngfjXBgEHZnq+H6fof7HdX0iEdpuep2DFAETBpJfkDkBXmt2XCSZ79alTVsmBVMV6tA/mw==" saltValue="GelfIgFAnmJVhrLO3bhOU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njub8W0iqI2Bu9G/6KxKqsoT/WBD/a6+lcZj4Sbqgg2LguLTiTUyGghkIeDiPj6AugAxGO4M/OmtWmesvmth5A==" saltValue="Xhpp6MHiczHpAijJMnlA8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TifRhEefP0R4hgMACjrG2SR7WWwnuDVSGYCZL81Evz87RnzzRtmcxY5gyRtXm1IKDaoeDCXTMWr7skj0Bb7Xzw==" saltValue="4SuQ7D/uSsUFJZ/bH4h6Z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2024-03-18T01:00:03Z</dcterms:modified>
</cp:coreProperties>
</file>