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2782853-8D03-4DD1-AE28-B1836D427E4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8" i="2"/>
  <c r="A29" i="2"/>
  <c r="A27" i="2"/>
  <c r="A18" i="2"/>
  <c r="A1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1" i="2" s="1"/>
  <c r="C33" i="1"/>
  <c r="C20" i="1"/>
  <c r="A22" i="2" l="1"/>
  <c r="A33" i="2"/>
  <c r="A39" i="2"/>
  <c r="A19" i="2"/>
  <c r="A30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I39" i="2"/>
  <c r="A21" i="2"/>
  <c r="A14" i="2"/>
  <c r="A25" i="2"/>
  <c r="A35" i="2"/>
  <c r="A32" i="2"/>
  <c r="A16" i="2"/>
  <c r="A26" i="2"/>
  <c r="A37" i="2"/>
  <c r="A40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<sst xmlns="http://schemas.openxmlformats.org/spreadsheetml/2006/main" count="2092" uniqueCount="341">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</sst>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3082190.0625</v>
      </c>
    </row>
    <row r="8" spans="1:3" ht="15" customHeight="1" x14ac:dyDescent="0.25">
      <c r="B8" s="5" t="s">
        <v>44</v>
      </c>
      <c r="C8" s="44">
        <v>0.70299999999999996</v>
      </c>
    </row>
    <row r="9" spans="1:3" ht="15" customHeight="1" x14ac:dyDescent="0.25">
      <c r="B9" s="5" t="s">
        <v>43</v>
      </c>
      <c r="C9" s="45">
        <v>0.77</v>
      </c>
    </row>
    <row r="10" spans="1:3" ht="15" customHeight="1" x14ac:dyDescent="0.25">
      <c r="B10" s="5" t="s">
        <v>56</v>
      </c>
      <c r="C10" s="45">
        <v>0.307979602813721</v>
      </c>
    </row>
    <row r="11" spans="1:3" ht="15" customHeight="1" x14ac:dyDescent="0.25">
      <c r="B11" s="5" t="s">
        <v>49</v>
      </c>
      <c r="C11" s="45">
        <v>0.50600000000000001</v>
      </c>
    </row>
    <row r="12" spans="1:3" ht="15" customHeight="1" x14ac:dyDescent="0.25">
      <c r="B12" s="5" t="s">
        <v>41</v>
      </c>
      <c r="C12" s="45">
        <v>0.77599999999999991</v>
      </c>
    </row>
    <row r="13" spans="1:3" ht="15" customHeight="1" x14ac:dyDescent="0.25">
      <c r="B13" s="5" t="s">
        <v>62</v>
      </c>
      <c r="C13" s="45">
        <v>0.254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0.15459999999999999</v>
      </c>
    </row>
    <row r="24" spans="1:3" ht="15" customHeight="1" x14ac:dyDescent="0.25">
      <c r="B24" s="15" t="s">
        <v>46</v>
      </c>
      <c r="C24" s="45">
        <v>0.46519999999999989</v>
      </c>
    </row>
    <row r="25" spans="1:3" ht="15" customHeight="1" x14ac:dyDescent="0.25">
      <c r="B25" s="15" t="s">
        <v>47</v>
      </c>
      <c r="C25" s="45">
        <v>0.30449999999999999</v>
      </c>
    </row>
    <row r="26" spans="1:3" ht="15" customHeight="1" x14ac:dyDescent="0.25">
      <c r="B26" s="15" t="s">
        <v>48</v>
      </c>
      <c r="C26" s="45">
        <v>7.5700000000000003E-2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0.261474593420918</v>
      </c>
    </row>
    <row r="30" spans="1:3" ht="14.25" customHeight="1" x14ac:dyDescent="0.25">
      <c r="B30" s="25" t="s">
        <v>63</v>
      </c>
      <c r="C30" s="99">
        <v>3.1847694142547803E-2</v>
      </c>
    </row>
    <row r="31" spans="1:3" ht="14.25" customHeight="1" x14ac:dyDescent="0.25">
      <c r="B31" s="25" t="s">
        <v>10</v>
      </c>
      <c r="C31" s="99">
        <v>5.2301559484184107E-2</v>
      </c>
    </row>
    <row r="32" spans="1:3" ht="14.25" customHeight="1" x14ac:dyDescent="0.25">
      <c r="B32" s="25" t="s">
        <v>11</v>
      </c>
      <c r="C32" s="99">
        <v>0.65437615295235008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19.791405289858101</v>
      </c>
    </row>
    <row r="38" spans="1:5" ht="15" customHeight="1" x14ac:dyDescent="0.25">
      <c r="B38" s="11" t="s">
        <v>35</v>
      </c>
      <c r="C38" s="43">
        <v>30.911809763488201</v>
      </c>
      <c r="D38" s="12"/>
      <c r="E38" s="13"/>
    </row>
    <row r="39" spans="1:5" ht="15" customHeight="1" x14ac:dyDescent="0.25">
      <c r="B39" s="11" t="s">
        <v>61</v>
      </c>
      <c r="C39" s="43">
        <v>41.634534442268603</v>
      </c>
      <c r="D39" s="12"/>
      <c r="E39" s="12"/>
    </row>
    <row r="40" spans="1:5" ht="15" customHeight="1" x14ac:dyDescent="0.25">
      <c r="B40" s="11" t="s">
        <v>36</v>
      </c>
      <c r="C40" s="100">
        <v>3.49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16.289142770000002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0.1180327</v>
      </c>
      <c r="D46" s="12"/>
    </row>
    <row r="47" spans="1:5" ht="15.75" customHeight="1" x14ac:dyDescent="0.25">
      <c r="B47" s="11" t="s">
        <v>59</v>
      </c>
      <c r="C47" s="45">
        <v>0.1506499</v>
      </c>
      <c r="D47" s="12"/>
      <c r="E47" s="13"/>
    </row>
    <row r="48" spans="1:5" ht="15" customHeight="1" x14ac:dyDescent="0.25">
      <c r="B48" s="11" t="s">
        <v>58</v>
      </c>
      <c r="C48" s="46">
        <v>0.7313173999999999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0.49510700000000002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0.14464293</v>
      </c>
    </row>
    <row r="63" spans="1:4" ht="15.75" customHeight="1" x14ac:dyDescent="0.3">
      <c r="A63" s="4"/>
    </row>
  </sheetData>
  <sheetProtection algorithmName="SHA-512" hashValue="0wHSB3e34dwcvSzVy5NgTFn9v/5tl5YIqCreR1hiuGXyx45mHZeDcL865A24G18NM3dOP310t8SHzmzX54b1PA==" saltValue="MGTfsVYjHIkR1VEf+SFr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6.3006203750399697E-2</v>
      </c>
      <c r="C2" s="98">
        <v>0.95</v>
      </c>
      <c r="D2" s="56">
        <v>33.512328306813657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44.605343392661311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30.030766511576608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0.11340658198033569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14.13040526178168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14.13040526178168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14.13040526178168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14.13040526178168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14.13040526178168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14.13040526178168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0.14980990006581901</v>
      </c>
      <c r="C16" s="98">
        <v>0.95</v>
      </c>
      <c r="D16" s="56">
        <v>0.1866821098142778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0.80800494022236113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0.80800494022236113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0.83534057620000002</v>
      </c>
      <c r="C21" s="98">
        <v>0.95</v>
      </c>
      <c r="D21" s="56">
        <v>0.80110146350938183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24.054885882818429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5.0000000000000001E-3</v>
      </c>
      <c r="C23" s="98">
        <v>0.95</v>
      </c>
      <c r="D23" s="56">
        <v>4.621869686333798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0.81388629648453203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4.98188587793858E-2</v>
      </c>
      <c r="C27" s="98">
        <v>0.95</v>
      </c>
      <c r="D27" s="56">
        <v>20.43896045604918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0.64737339999999999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57.691469774981172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7.1500000000000008E-2</v>
      </c>
      <c r="C31" s="98">
        <v>0.95</v>
      </c>
      <c r="D31" s="56">
        <v>0.45959500925169477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0.56868370000000001</v>
      </c>
      <c r="C32" s="98">
        <v>0.95</v>
      </c>
      <c r="D32" s="56">
        <v>0.33618374922887551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0.26226148249752401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0.281427681446075</v>
      </c>
      <c r="C38" s="98">
        <v>0.95</v>
      </c>
      <c r="D38" s="56">
        <v>6.3798849579053014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0.22765089999999999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/Qi6olqNnvcYQcT/BMT0tJ6CoAF/DJxgDRwiOWZJ6jqxgqW57ksvxLe0lw4n+jzsfN5C++zyG4iCY7zfn8Udg==" saltValue="jUR/j+zMe+wBz4y2tnpE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DRasqkLNBgLeE59z1NiI6PMhouQ8dx7zB8x2Vh+g9dFieOLpDJbkVPA1fL475dxTTJH65u7SfsKLZMyV5LU4Q==" saltValue="v8+PzWLbda2BQsCjyYgz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WZXkx2NkSjT6Pzz6i2Nn/eV6FH6MrVvtxOBXvtwV/4vyVg7gRcy9yG35fOBdejZ5ya4Q5+AMkOO4fEcEAjT55Q==" saltValue="KH06z/2P/X+FHVP/jJFw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6.534157395362844E-2</v>
      </c>
      <c r="C3" s="21">
        <f>frac_mam_1_5months * 2.6</f>
        <v>6.534157395362844E-2</v>
      </c>
      <c r="D3" s="21">
        <f>frac_mam_6_11months * 2.6</f>
        <v>8.7937635928392377E-2</v>
      </c>
      <c r="E3" s="21">
        <f>frac_mam_12_23months * 2.6</f>
        <v>7.816344536840919E-2</v>
      </c>
      <c r="F3" s="21">
        <f>frac_mam_24_59months * 2.6</f>
        <v>4.2825356498360542E-2</v>
      </c>
    </row>
    <row r="4" spans="1:6" ht="15.75" customHeight="1" x14ac:dyDescent="0.25">
      <c r="A4" s="3" t="s">
        <v>207</v>
      </c>
      <c r="B4" s="21">
        <f>frac_sam_1month * 2.6</f>
        <v>3.6906595155596661E-2</v>
      </c>
      <c r="C4" s="21">
        <f>frac_sam_1_5months * 2.6</f>
        <v>3.6906595155596661E-2</v>
      </c>
      <c r="D4" s="21">
        <f>frac_sam_6_11months * 2.6</f>
        <v>1.8033875338733279E-2</v>
      </c>
      <c r="E4" s="21">
        <f>frac_sam_12_23months * 2.6</f>
        <v>1.127179833129038E-2</v>
      </c>
      <c r="F4" s="21">
        <f>frac_sam_24_59months * 2.6</f>
        <v>1.5861089341342442E-2</v>
      </c>
    </row>
  </sheetData>
  <sheetProtection algorithmName="SHA-512" hashValue="ga/UK1JcEZZhllwPaGCbn5plXSXTXKxUU1oAHYMKKGc+fShpEOcQQ5BxMfNNLz9ju5UVudkWFNXoA1SXN1sTzQ==" saltValue="YnE9lYs22HB2KDqfpHUM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0.70299999999999996</v>
      </c>
      <c r="E2" s="60">
        <f>food_insecure</f>
        <v>0.70299999999999996</v>
      </c>
      <c r="F2" s="60">
        <f>food_insecure</f>
        <v>0.70299999999999996</v>
      </c>
      <c r="G2" s="60">
        <f>food_insecure</f>
        <v>0.70299999999999996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0.70299999999999996</v>
      </c>
      <c r="F5" s="60">
        <f>food_insecure</f>
        <v>0.70299999999999996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0.70299999999999996</v>
      </c>
      <c r="F8" s="60">
        <f>food_insecure</f>
        <v>0.70299999999999996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0.70299999999999996</v>
      </c>
      <c r="F9" s="60">
        <f>food_insecure</f>
        <v>0.70299999999999996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0.77599999999999991</v>
      </c>
      <c r="E10" s="60">
        <f>IF(ISBLANK(comm_deliv), frac_children_health_facility,1)</f>
        <v>0.77599999999999991</v>
      </c>
      <c r="F10" s="60">
        <f>IF(ISBLANK(comm_deliv), frac_children_health_facility,1)</f>
        <v>0.77599999999999991</v>
      </c>
      <c r="G10" s="60">
        <f>IF(ISBLANK(comm_deliv), frac_children_health_facility,1)</f>
        <v>0.77599999999999991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0.70299999999999996</v>
      </c>
      <c r="I15" s="60">
        <f>food_insecure</f>
        <v>0.70299999999999996</v>
      </c>
      <c r="J15" s="60">
        <f>food_insecure</f>
        <v>0.70299999999999996</v>
      </c>
      <c r="K15" s="60">
        <f>food_insecure</f>
        <v>0.70299999999999996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0.77</v>
      </c>
      <c r="I19" s="60">
        <f>frac_malaria_risk</f>
        <v>0.77</v>
      </c>
      <c r="J19" s="60">
        <f>frac_malaria_risk</f>
        <v>0.77</v>
      </c>
      <c r="K19" s="60">
        <f>frac_malaria_risk</f>
        <v>0.77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0.254</v>
      </c>
      <c r="M24" s="60">
        <f>famplan_unmet_need</f>
        <v>0.254</v>
      </c>
      <c r="N24" s="60">
        <f>famplan_unmet_need</f>
        <v>0.254</v>
      </c>
      <c r="O24" s="60">
        <f>famplan_unmet_need</f>
        <v>0.254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0.44125296585788709</v>
      </c>
      <c r="M25" s="60">
        <f>(1-food_insecure)*(0.49)+food_insecure*(0.7)</f>
        <v>0.63762999999999992</v>
      </c>
      <c r="N25" s="60">
        <f>(1-food_insecure)*(0.49)+food_insecure*(0.7)</f>
        <v>0.63762999999999992</v>
      </c>
      <c r="O25" s="60">
        <f>(1-food_insecure)*(0.49)+food_insecure*(0.7)</f>
        <v>0.63762999999999992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0.18910841393909447</v>
      </c>
      <c r="M26" s="60">
        <f>(1-food_insecure)*(0.21)+food_insecure*(0.3)</f>
        <v>0.27327000000000001</v>
      </c>
      <c r="N26" s="60">
        <f>(1-food_insecure)*(0.21)+food_insecure*(0.3)</f>
        <v>0.27327000000000001</v>
      </c>
      <c r="O26" s="60">
        <f>(1-food_insecure)*(0.21)+food_insecure*(0.3)</f>
        <v>0.27327000000000001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6.1659017389297473E-2</v>
      </c>
      <c r="M27" s="60">
        <f>(1-food_insecure)*(0.3)</f>
        <v>8.9100000000000013E-2</v>
      </c>
      <c r="N27" s="60">
        <f>(1-food_insecure)*(0.3)</f>
        <v>8.9100000000000013E-2</v>
      </c>
      <c r="O27" s="60">
        <f>(1-food_insecure)*(0.3)</f>
        <v>8.9100000000000013E-2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0.307979602813721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0.77</v>
      </c>
      <c r="D34" s="60">
        <f t="shared" si="3"/>
        <v>0.77</v>
      </c>
      <c r="E34" s="60">
        <f t="shared" si="3"/>
        <v>0.77</v>
      </c>
      <c r="F34" s="60">
        <f t="shared" si="3"/>
        <v>0.77</v>
      </c>
      <c r="G34" s="60">
        <f t="shared" si="3"/>
        <v>0.77</v>
      </c>
      <c r="H34" s="60">
        <f t="shared" si="3"/>
        <v>0.77</v>
      </c>
      <c r="I34" s="60">
        <f t="shared" si="3"/>
        <v>0.77</v>
      </c>
      <c r="J34" s="60">
        <f t="shared" si="3"/>
        <v>0.77</v>
      </c>
      <c r="K34" s="60">
        <f t="shared" si="3"/>
        <v>0.77</v>
      </c>
      <c r="L34" s="60">
        <f t="shared" si="3"/>
        <v>0.77</v>
      </c>
      <c r="M34" s="60">
        <f t="shared" si="3"/>
        <v>0.77</v>
      </c>
      <c r="N34" s="60">
        <f t="shared" si="3"/>
        <v>0.77</v>
      </c>
      <c r="O34" s="60">
        <f t="shared" si="3"/>
        <v>0.77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JwlA/eADboAOtlORL8e9HonvMK+KdLqpYtGUdPraiWPMOUsZJ1Wik797AiSdt27AdAFj1IsI9tn10sdfVgQJQ==" saltValue="+M9nboQCmLkx5mfFtF5Mw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83XWGU7O6tY3K3cH+AhOztQc2ByK63KPMBWOpy4Wy5/C1u7jH7leiLFVjjrd7b53itFzTSLLkS+dgiFJTL02uw==" saltValue="hwO8xcEMSzXNQZ6FX54cT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XblmRKD/Wd3Gz84dOk4xoPn+py95OGB1Z6y1zZeWrqmgsA++Cu4+i2gI1Dce3dR6gMEEESwowZkqe07OLYMAw==" saltValue="256wI2V4tx0yCd7wazpE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yjp73vnLepXilcMODNx5hJ9vLkbXbm9rmZS2+4DBi5u9dJgOIlhKiCBsk6f4of5PHyY6m43lZVfCqVRt/gGPg==" saltValue="b70uvjAw2QNLYzvU911MA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XL+UKxD9rzsKhkNoeMHpG5PVljrdXpPLZMuUzv8i4HgSxS25rE9OntQWf8bKdTF5z34owC4pQ5c3p05a8ZC6w==" saltValue="EVyQrariVdfZcdavwfdzA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7HGbQlx9UPiFcttCekkLYF+WSOjECmqQkxL03ncDtY8V8PML7ja+PkVoOIWC4mgDXeX0JDHUok4ObDJPOZ8VA==" saltValue="DZk+Xdl2a+QCcB2O/Fxb+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730790.89319999993</v>
      </c>
      <c r="C2" s="49">
        <v>1166000</v>
      </c>
      <c r="D2" s="49">
        <v>1870000</v>
      </c>
      <c r="E2" s="49">
        <v>1305000</v>
      </c>
      <c r="F2" s="49">
        <v>784000</v>
      </c>
      <c r="G2" s="17">
        <f t="shared" ref="G2:G11" si="0">C2+D2+E2+F2</f>
        <v>5125000</v>
      </c>
      <c r="H2" s="17">
        <f t="shared" ref="H2:H11" si="1">(B2 + stillbirth*B2/(1000-stillbirth))/(1-abortion)</f>
        <v>844195.41648305382</v>
      </c>
      <c r="I2" s="17">
        <f t="shared" ref="I2:I11" si="2">G2-H2</f>
        <v>4280804.5835169461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742846.22199999983</v>
      </c>
      <c r="C3" s="50">
        <v>1207000</v>
      </c>
      <c r="D3" s="50">
        <v>1919000</v>
      </c>
      <c r="E3" s="50">
        <v>1360000</v>
      </c>
      <c r="F3" s="50">
        <v>819000</v>
      </c>
      <c r="G3" s="17">
        <f t="shared" si="0"/>
        <v>5305000</v>
      </c>
      <c r="H3" s="17">
        <f t="shared" si="1"/>
        <v>858121.49768063496</v>
      </c>
      <c r="I3" s="17">
        <f t="shared" si="2"/>
        <v>4446878.5023193648</v>
      </c>
    </row>
    <row r="4" spans="1:9" ht="15.75" customHeight="1" x14ac:dyDescent="0.25">
      <c r="A4" s="5">
        <f t="shared" si="3"/>
        <v>2023</v>
      </c>
      <c r="B4" s="49">
        <v>754849.30919999979</v>
      </c>
      <c r="C4" s="50">
        <v>1250000</v>
      </c>
      <c r="D4" s="50">
        <v>1973000</v>
      </c>
      <c r="E4" s="50">
        <v>1415000</v>
      </c>
      <c r="F4" s="50">
        <v>856000</v>
      </c>
      <c r="G4" s="17">
        <f t="shared" si="0"/>
        <v>5494000</v>
      </c>
      <c r="H4" s="17">
        <f t="shared" si="1"/>
        <v>871987.23039867159</v>
      </c>
      <c r="I4" s="17">
        <f t="shared" si="2"/>
        <v>4622012.7696013283</v>
      </c>
    </row>
    <row r="5" spans="1:9" ht="15.75" customHeight="1" x14ac:dyDescent="0.25">
      <c r="A5" s="5">
        <f t="shared" si="3"/>
        <v>2024</v>
      </c>
      <c r="B5" s="49">
        <v>766819.77679999976</v>
      </c>
      <c r="C5" s="50">
        <v>1288000</v>
      </c>
      <c r="D5" s="50">
        <v>2029000</v>
      </c>
      <c r="E5" s="50">
        <v>1470000</v>
      </c>
      <c r="F5" s="50">
        <v>895000</v>
      </c>
      <c r="G5" s="17">
        <f t="shared" si="0"/>
        <v>5682000</v>
      </c>
      <c r="H5" s="17">
        <f t="shared" si="1"/>
        <v>885815.28158966138</v>
      </c>
      <c r="I5" s="17">
        <f t="shared" si="2"/>
        <v>4796184.7184103383</v>
      </c>
    </row>
    <row r="6" spans="1:9" ht="15.75" customHeight="1" x14ac:dyDescent="0.25">
      <c r="A6" s="5">
        <f t="shared" si="3"/>
        <v>2025</v>
      </c>
      <c r="B6" s="49">
        <v>778708.75800000003</v>
      </c>
      <c r="C6" s="50">
        <v>1318000</v>
      </c>
      <c r="D6" s="50">
        <v>2090000</v>
      </c>
      <c r="E6" s="50">
        <v>1522000</v>
      </c>
      <c r="F6" s="50">
        <v>937000</v>
      </c>
      <c r="G6" s="17">
        <f t="shared" si="0"/>
        <v>5867000</v>
      </c>
      <c r="H6" s="17">
        <f t="shared" si="1"/>
        <v>899549.20127733692</v>
      </c>
      <c r="I6" s="17">
        <f t="shared" si="2"/>
        <v>4967450.798722663</v>
      </c>
    </row>
    <row r="7" spans="1:9" ht="15.75" customHeight="1" x14ac:dyDescent="0.25">
      <c r="A7" s="5">
        <f t="shared" si="3"/>
        <v>2026</v>
      </c>
      <c r="B7" s="49">
        <v>789707.23920000007</v>
      </c>
      <c r="C7" s="50">
        <v>1341000</v>
      </c>
      <c r="D7" s="50">
        <v>2153000</v>
      </c>
      <c r="E7" s="50">
        <v>1573000</v>
      </c>
      <c r="F7" s="50">
        <v>983000</v>
      </c>
      <c r="G7" s="17">
        <f t="shared" si="0"/>
        <v>6050000</v>
      </c>
      <c r="H7" s="17">
        <f t="shared" si="1"/>
        <v>912254.43269676296</v>
      </c>
      <c r="I7" s="17">
        <f t="shared" si="2"/>
        <v>5137745.5673032366</v>
      </c>
    </row>
    <row r="8" spans="1:9" ht="15.75" customHeight="1" x14ac:dyDescent="0.25">
      <c r="A8" s="5">
        <f t="shared" si="3"/>
        <v>2027</v>
      </c>
      <c r="B8" s="49">
        <v>800580.06239999994</v>
      </c>
      <c r="C8" s="50">
        <v>1357000</v>
      </c>
      <c r="D8" s="50">
        <v>2221000</v>
      </c>
      <c r="E8" s="50">
        <v>1624000</v>
      </c>
      <c r="F8" s="50">
        <v>1033000</v>
      </c>
      <c r="G8" s="17">
        <f t="shared" si="0"/>
        <v>6235000</v>
      </c>
      <c r="H8" s="17">
        <f t="shared" si="1"/>
        <v>924814.50644026336</v>
      </c>
      <c r="I8" s="17">
        <f t="shared" si="2"/>
        <v>5310185.4935597368</v>
      </c>
    </row>
    <row r="9" spans="1:9" ht="15.75" customHeight="1" x14ac:dyDescent="0.25">
      <c r="A9" s="5">
        <f t="shared" si="3"/>
        <v>2028</v>
      </c>
      <c r="B9" s="49">
        <v>811278.2503999999</v>
      </c>
      <c r="C9" s="50">
        <v>1368000</v>
      </c>
      <c r="D9" s="50">
        <v>2290000</v>
      </c>
      <c r="E9" s="50">
        <v>1671000</v>
      </c>
      <c r="F9" s="50">
        <v>1084000</v>
      </c>
      <c r="G9" s="17">
        <f t="shared" si="0"/>
        <v>6413000</v>
      </c>
      <c r="H9" s="17">
        <f t="shared" si="1"/>
        <v>937172.84499963874</v>
      </c>
      <c r="I9" s="17">
        <f t="shared" si="2"/>
        <v>5475827.1550003616</v>
      </c>
    </row>
    <row r="10" spans="1:9" ht="15.75" customHeight="1" x14ac:dyDescent="0.25">
      <c r="A10" s="5">
        <f t="shared" si="3"/>
        <v>2029</v>
      </c>
      <c r="B10" s="49">
        <v>821691.09239999985</v>
      </c>
      <c r="C10" s="50">
        <v>1382000</v>
      </c>
      <c r="D10" s="50">
        <v>2358000</v>
      </c>
      <c r="E10" s="50">
        <v>1721000</v>
      </c>
      <c r="F10" s="50">
        <v>1137000</v>
      </c>
      <c r="G10" s="17">
        <f t="shared" si="0"/>
        <v>6598000</v>
      </c>
      <c r="H10" s="17">
        <f t="shared" si="1"/>
        <v>949201.55741348711</v>
      </c>
      <c r="I10" s="17">
        <f t="shared" si="2"/>
        <v>5648798.4425865132</v>
      </c>
    </row>
    <row r="11" spans="1:9" ht="15.75" customHeight="1" x14ac:dyDescent="0.25">
      <c r="A11" s="5">
        <f t="shared" si="3"/>
        <v>2030</v>
      </c>
      <c r="B11" s="49">
        <v>831838.24399999995</v>
      </c>
      <c r="C11" s="50">
        <v>1403000</v>
      </c>
      <c r="D11" s="50">
        <v>2423000</v>
      </c>
      <c r="E11" s="50">
        <v>1771000</v>
      </c>
      <c r="F11" s="50">
        <v>1190000</v>
      </c>
      <c r="G11" s="17">
        <f t="shared" si="0"/>
        <v>6787000</v>
      </c>
      <c r="H11" s="17">
        <f t="shared" si="1"/>
        <v>960923.34944837296</v>
      </c>
      <c r="I11" s="17">
        <f t="shared" si="2"/>
        <v>5826076.6505516274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MPktJwon5bIdKB3x3LjPVvB+3P3cXhmtfKLewT8uuT5xA72JzT+RqABrongLAZPuIj3pE0ShK3XcQonTLzoBw==" saltValue="77N8yAVDeMpk5oG1qdsWP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5.9621886541186866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5.9621886541186866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2.6749407911825478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2.6749407911825478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WSmir93Paqspm2r1/vn7KdPRaQeQxLkuBkJigVAoB9WTg5jzmQaw2qv8KI6bj9cSo94ERBeUsDZEpWkruHpiHw==" saltValue="WHe+a15Q+F40L8GUeQJY9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u7OiNv2edpCc1hHRG5A7QCnv9EJn2b3fPCi8fshqdCgyG0AQIiDDGaFIv0fDlm1E+NP+KO/QaCDkguVcQ3omg==" saltValue="Lb3SklpWuq1plxcJKp5b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pA2qPpQ8SjuWRbZ8P2OCRoc13zsE3wiJW805D7lOa2P6Ucz07UY+cmg+wnbZsz1oFuxyL0hkrwClCG+I1lfMQ==" saltValue="hArBWxMXu751OdcoOHtQ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0.57637644341970506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0.5232246682394589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0.84876941032884523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0.81906588847558848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0.84876941032884523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0.81906588847558848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0.37551932974429325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0.3266093900727422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0.81262422201237627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0.77768088830640203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0.81262422201237627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0.77768088830640203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0.89797264688576617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0.87652737461810737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0.8855617239850152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0.8619089459914987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0.8855617239850152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0.8619089459914987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nqlPyEe+ezCBp6Io0YalrrjPzPpjSOBC1pQ+vMwykhjmzqm9nR4ANbtGCbBAcDha5gp18wsXcI8b8qyC7xXxog==" saltValue="4waBNbqlo35TOMy7DT0g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UAfTpd/eKNEEgFmjHk60azCqGVU+hHmUImHEWaO8NhvWckLOt+Z/CN25OlNPtFMjmUGR2yridQlGB0RVFp3Lw==" saltValue="RlbgZoI6qm1PNiE/zvdH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0.16979353865423341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0.46708371791117531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0.46708371791117531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0.5994506752117188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0.5994506752117188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0.5994506752117188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0.5994506752117188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0.63064584212747987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0.63064584212747987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0.63064584212747987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0.63064584212747987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0.24135621267021867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0.57687962725800501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0.57687962725800501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0.69951923076923106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0.69951923076923106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0.69951923076923106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0.69951923076923106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0.7264770240700219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0.7264770240700219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0.7264770240700219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0.7264770240700219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8.5394575922449104E-2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0.28577876755052062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0.28577876755052062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0.40589967453634351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0.40589967453634351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0.40589967453634351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0.40589967453634351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0.43803752931978107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0.43803752931978107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0.43803752931978107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0.43803752931978107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0.15653286555271956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0.44299405033059847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0.44299405033059847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0.57591178965224765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0.57591178965224765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0.57591178965224765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0.57591178965224765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0.60774058577405843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0.60774058577405843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0.60774058577405843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0.60774058577405843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0.72001698935474312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0.91681062101294974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0.91681062101294974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0.94954082147542629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0.94954082147542629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0.94954082147542629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0.94954082147542629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0.95549489674816024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0.95549489674816024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0.95549489674816024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0.95549489674816024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0.47771333433307805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0.79673791713300302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0.79673791713300302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0.87001169894709485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0.87001169894709485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0.87001169894709485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0.87001169894709485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0.88420565076424262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0.88420565076424262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0.88420565076424262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0.88420565076424262</v>
      </c>
    </row>
  </sheetData>
  <sheetProtection algorithmName="SHA-512" hashValue="lfup/Ytgt0+TsMJuStSXwbBlqLSVchUrzNX2ynEXZh4lLTNzMhuaF4MV2Quwh0lmdVs9jlATbG6lPPxOMrwcxQ==" saltValue="iSh5ts6//IeinKPCe5Ey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0.74920298908382976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0.7505789391793829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0.75106827408537591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0.7507363815727528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0.74710097738902981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0.74540530491447932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0.74614157041877316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0.748768338499879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0.64608849434058957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0.64776419164392318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0.64836073754952395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0.64795609394455034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0.64353344511538757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0.64147659830926873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0.64236921724527718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0.64555968207479031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0.86036020242818556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0.86123925931718026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0.8615515374172712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0.86133975379537675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0.85901451814014129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0.85792652331983388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0.85839920218020194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0.86008221854399425</v>
      </c>
    </row>
  </sheetData>
  <sheetProtection algorithmName="SHA-512" hashValue="QnyQjXFIDLSkwYC2Prq930qSdgiJ5qV9aNQ38Gd7/sHcs9jJqYLLF3o7cVYXvJcsqkdpPIA2o2J8EHOmc6GXdQ==" saltValue="HsGTL8s3tJreeUL70Rju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360reW8kjTQwx8qyuMJz1gOUVvu8rwuujZQeMGAIMDh7D8fo+k9udEkwFVti2jLeBNqwKiYEknXaWmZACuNP9w==" saltValue="ckGW8VslkXGdY/qlt+tk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tU/67wNZ5YfTjd+dyM61IPqHDpFXD2y2xxc3d5yS2lbpUXJGpn+SIdfyIGbdiLz11PEP+gR+hpoLPfO8s2IxpA==" saltValue="1Kca+gLOjZnanxYnzjywJ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3.6796433774456462E-3</v>
      </c>
    </row>
    <row r="4" spans="1:8" ht="15.75" customHeight="1" x14ac:dyDescent="0.25">
      <c r="B4" s="19" t="s">
        <v>97</v>
      </c>
      <c r="C4" s="101">
        <v>0.16057498515377011</v>
      </c>
    </row>
    <row r="5" spans="1:8" ht="15.75" customHeight="1" x14ac:dyDescent="0.25">
      <c r="B5" s="19" t="s">
        <v>95</v>
      </c>
      <c r="C5" s="101">
        <v>6.2631085731936154E-2</v>
      </c>
    </row>
    <row r="6" spans="1:8" ht="15.75" customHeight="1" x14ac:dyDescent="0.25">
      <c r="B6" s="19" t="s">
        <v>91</v>
      </c>
      <c r="C6" s="101">
        <v>0.2579552079354307</v>
      </c>
    </row>
    <row r="7" spans="1:8" ht="15.75" customHeight="1" x14ac:dyDescent="0.25">
      <c r="B7" s="19" t="s">
        <v>96</v>
      </c>
      <c r="C7" s="101">
        <v>0.32193532680455061</v>
      </c>
    </row>
    <row r="8" spans="1:8" ht="15.75" customHeight="1" x14ac:dyDescent="0.25">
      <c r="B8" s="19" t="s">
        <v>98</v>
      </c>
      <c r="C8" s="101">
        <v>4.8515110372441177E-3</v>
      </c>
    </row>
    <row r="9" spans="1:8" ht="15.75" customHeight="1" x14ac:dyDescent="0.25">
      <c r="B9" s="19" t="s">
        <v>92</v>
      </c>
      <c r="C9" s="101">
        <v>0.1105911554708713</v>
      </c>
    </row>
    <row r="10" spans="1:8" ht="15.75" customHeight="1" x14ac:dyDescent="0.25">
      <c r="B10" s="19" t="s">
        <v>94</v>
      </c>
      <c r="C10" s="101">
        <v>7.7781084488751318E-2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0.10705245993179829</v>
      </c>
      <c r="D14" s="55">
        <v>0.10705245993179829</v>
      </c>
      <c r="E14" s="55">
        <v>0.10705245993179829</v>
      </c>
      <c r="F14" s="55">
        <v>0.10705245993179829</v>
      </c>
    </row>
    <row r="15" spans="1:8" ht="15.75" customHeight="1" x14ac:dyDescent="0.25">
      <c r="B15" s="19" t="s">
        <v>102</v>
      </c>
      <c r="C15" s="101">
        <v>0.1747981711399938</v>
      </c>
      <c r="D15" s="101">
        <v>0.1747981711399938</v>
      </c>
      <c r="E15" s="101">
        <v>0.1747981711399938</v>
      </c>
      <c r="F15" s="101">
        <v>0.1747981711399938</v>
      </c>
    </row>
    <row r="16" spans="1:8" ht="15.75" customHeight="1" x14ac:dyDescent="0.25">
      <c r="B16" s="19" t="s">
        <v>2</v>
      </c>
      <c r="C16" s="101">
        <v>2.2655652512527831E-2</v>
      </c>
      <c r="D16" s="101">
        <v>2.2655652512527831E-2</v>
      </c>
      <c r="E16" s="101">
        <v>2.2655652512527831E-2</v>
      </c>
      <c r="F16" s="101">
        <v>2.2655652512527831E-2</v>
      </c>
    </row>
    <row r="17" spans="1:8" ht="15.75" customHeight="1" x14ac:dyDescent="0.25">
      <c r="B17" s="19" t="s">
        <v>90</v>
      </c>
      <c r="C17" s="101">
        <v>1.4449491191536341E-2</v>
      </c>
      <c r="D17" s="101">
        <v>1.4449491191536341E-2</v>
      </c>
      <c r="E17" s="101">
        <v>1.4449491191536341E-2</v>
      </c>
      <c r="F17" s="101">
        <v>1.4449491191536341E-2</v>
      </c>
    </row>
    <row r="18" spans="1:8" ht="15.75" customHeight="1" x14ac:dyDescent="0.25">
      <c r="B18" s="19" t="s">
        <v>3</v>
      </c>
      <c r="C18" s="101">
        <v>0.14137407885500741</v>
      </c>
      <c r="D18" s="101">
        <v>0.14137407885500741</v>
      </c>
      <c r="E18" s="101">
        <v>0.14137407885500741</v>
      </c>
      <c r="F18" s="101">
        <v>0.14137407885500741</v>
      </c>
    </row>
    <row r="19" spans="1:8" ht="15.75" customHeight="1" x14ac:dyDescent="0.25">
      <c r="B19" s="19" t="s">
        <v>101</v>
      </c>
      <c r="C19" s="101">
        <v>1.6465378335770449E-2</v>
      </c>
      <c r="D19" s="101">
        <v>1.6465378335770449E-2</v>
      </c>
      <c r="E19" s="101">
        <v>1.6465378335770449E-2</v>
      </c>
      <c r="F19" s="101">
        <v>1.6465378335770449E-2</v>
      </c>
    </row>
    <row r="20" spans="1:8" ht="15.75" customHeight="1" x14ac:dyDescent="0.25">
      <c r="B20" s="19" t="s">
        <v>79</v>
      </c>
      <c r="C20" s="101">
        <v>9.1622221729252773E-2</v>
      </c>
      <c r="D20" s="101">
        <v>9.1622221729252773E-2</v>
      </c>
      <c r="E20" s="101">
        <v>9.1622221729252773E-2</v>
      </c>
      <c r="F20" s="101">
        <v>9.1622221729252773E-2</v>
      </c>
    </row>
    <row r="21" spans="1:8" ht="15.75" customHeight="1" x14ac:dyDescent="0.25">
      <c r="B21" s="19" t="s">
        <v>88</v>
      </c>
      <c r="C21" s="101">
        <v>0.102093957949072</v>
      </c>
      <c r="D21" s="101">
        <v>0.102093957949072</v>
      </c>
      <c r="E21" s="101">
        <v>0.102093957949072</v>
      </c>
      <c r="F21" s="101">
        <v>0.102093957949072</v>
      </c>
    </row>
    <row r="22" spans="1:8" ht="15.75" customHeight="1" x14ac:dyDescent="0.25">
      <c r="B22" s="19" t="s">
        <v>99</v>
      </c>
      <c r="C22" s="101">
        <v>0.32948858835504108</v>
      </c>
      <c r="D22" s="101">
        <v>0.32948858835504108</v>
      </c>
      <c r="E22" s="101">
        <v>0.32948858835504108</v>
      </c>
      <c r="F22" s="101">
        <v>0.32948858835504108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8.1884283999999988E-2</v>
      </c>
    </row>
    <row r="27" spans="1:8" ht="15.75" customHeight="1" x14ac:dyDescent="0.25">
      <c r="B27" s="19" t="s">
        <v>89</v>
      </c>
      <c r="C27" s="101">
        <v>8.1848189999999994E-3</v>
      </c>
    </row>
    <row r="28" spans="1:8" ht="15.75" customHeight="1" x14ac:dyDescent="0.25">
      <c r="B28" s="19" t="s">
        <v>103</v>
      </c>
      <c r="C28" s="101">
        <v>0.14548327699999999</v>
      </c>
    </row>
    <row r="29" spans="1:8" ht="15.75" customHeight="1" x14ac:dyDescent="0.25">
      <c r="B29" s="19" t="s">
        <v>86</v>
      </c>
      <c r="C29" s="101">
        <v>0.157612682</v>
      </c>
    </row>
    <row r="30" spans="1:8" ht="15.75" customHeight="1" x14ac:dyDescent="0.25">
      <c r="B30" s="19" t="s">
        <v>4</v>
      </c>
      <c r="C30" s="101">
        <v>9.9204118000000008E-2</v>
      </c>
    </row>
    <row r="31" spans="1:8" ht="15.75" customHeight="1" x14ac:dyDescent="0.25">
      <c r="B31" s="19" t="s">
        <v>80</v>
      </c>
      <c r="C31" s="101">
        <v>0.10218857200000001</v>
      </c>
    </row>
    <row r="32" spans="1:8" ht="15.75" customHeight="1" x14ac:dyDescent="0.25">
      <c r="B32" s="19" t="s">
        <v>85</v>
      </c>
      <c r="C32" s="101">
        <v>1.7390224999999999E-2</v>
      </c>
    </row>
    <row r="33" spans="2:3" ht="15.75" customHeight="1" x14ac:dyDescent="0.25">
      <c r="B33" s="19" t="s">
        <v>100</v>
      </c>
      <c r="C33" s="101">
        <v>7.9143570999999996E-2</v>
      </c>
    </row>
    <row r="34" spans="2:3" ht="15.75" customHeight="1" x14ac:dyDescent="0.25">
      <c r="B34" s="19" t="s">
        <v>87</v>
      </c>
      <c r="C34" s="101">
        <v>0.308908452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RwfCSeoj3Jrq+/tgpo5aW2bTnlK1Fiyq8u4edzs24ZNDCEPkI1Vj8mn6P3NGJdLlBDUR/y/1f7Y8f/C7yhbGqw==" saltValue="qGkVn7UXlTpQU750Z3ciw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0.37646126740337027</v>
      </c>
      <c r="D2" s="52">
        <f>IFERROR(1-_xlfn.NORM.DIST(_xlfn.NORM.INV(SUM(D4:D5), 0, 1) + 1, 0, 1, TRUE), "")</f>
        <v>0.37646126740337027</v>
      </c>
      <c r="E2" s="52">
        <f>IFERROR(1-_xlfn.NORM.DIST(_xlfn.NORM.INV(SUM(E4:E5), 0, 1) + 1, 0, 1, TRUE), "")</f>
        <v>0.39110231080157853</v>
      </c>
      <c r="F2" s="52">
        <f>IFERROR(1-_xlfn.NORM.DIST(_xlfn.NORM.INV(SUM(F4:F5), 0, 1) + 1, 0, 1, TRUE), "")</f>
        <v>0.24146425786892012</v>
      </c>
      <c r="G2" s="52">
        <f>IFERROR(1-_xlfn.NORM.DIST(_xlfn.NORM.INV(SUM(G4:G5), 0, 1) + 1, 0, 1, TRUE), "")</f>
        <v>0.22092119527190479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0.37693361944794063</v>
      </c>
      <c r="D3" s="52">
        <f>IFERROR(_xlfn.NORM.DIST(_xlfn.NORM.INV(SUM(D4:D5), 0, 1) + 1, 0, 1, TRUE) - SUM(D4:D5), "")</f>
        <v>0.37693361944794063</v>
      </c>
      <c r="E3" s="52">
        <f>IFERROR(_xlfn.NORM.DIST(_xlfn.NORM.INV(SUM(E4:E5), 0, 1) + 1, 0, 1, TRUE) - SUM(E4:E5), "")</f>
        <v>0.37422753072278425</v>
      </c>
      <c r="F3" s="52">
        <f>IFERROR(_xlfn.NORM.DIST(_xlfn.NORM.INV(SUM(F4:F5), 0, 1) + 1, 0, 1, TRUE) - SUM(F4:F5), "")</f>
        <v>0.37583671447357087</v>
      </c>
      <c r="G3" s="52">
        <f>IFERROR(_xlfn.NORM.DIST(_xlfn.NORM.INV(SUM(G4:G5), 0, 1) + 1, 0, 1, TRUE) - SUM(G4:G5), "")</f>
        <v>0.37038808393151024</v>
      </c>
    </row>
    <row r="4" spans="1:15" ht="15.75" customHeight="1" x14ac:dyDescent="0.25">
      <c r="B4" s="5" t="s">
        <v>110</v>
      </c>
      <c r="C4" s="45">
        <v>0.16765336692333199</v>
      </c>
      <c r="D4" s="53">
        <v>0.16765336692333199</v>
      </c>
      <c r="E4" s="53">
        <v>0.17982457578182201</v>
      </c>
      <c r="F4" s="53">
        <v>0.28856536746025102</v>
      </c>
      <c r="G4" s="53">
        <v>0.28482377529144298</v>
      </c>
    </row>
    <row r="5" spans="1:15" ht="15.75" customHeight="1" x14ac:dyDescent="0.25">
      <c r="B5" s="5" t="s">
        <v>106</v>
      </c>
      <c r="C5" s="45">
        <v>7.8951746225357097E-2</v>
      </c>
      <c r="D5" s="53">
        <v>7.8951746225357097E-2</v>
      </c>
      <c r="E5" s="53">
        <v>5.4845582693815197E-2</v>
      </c>
      <c r="F5" s="53">
        <v>9.4133660197257996E-2</v>
      </c>
      <c r="G5" s="53">
        <v>0.123866945505142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0.77594180418181835</v>
      </c>
      <c r="D8" s="52">
        <f>IFERROR(1-_xlfn.NORM.DIST(_xlfn.NORM.INV(SUM(D10:D11), 0, 1) + 1, 0, 1, TRUE), "")</f>
        <v>0.77594180418181835</v>
      </c>
      <c r="E8" s="52">
        <f>IFERROR(1-_xlfn.NORM.DIST(_xlfn.NORM.INV(SUM(E10:E11), 0, 1) + 1, 0, 1, TRUE), "")</f>
        <v>0.77094230431142607</v>
      </c>
      <c r="F8" s="52">
        <f>IFERROR(1-_xlfn.NORM.DIST(_xlfn.NORM.INV(SUM(F10:F11), 0, 1) + 1, 0, 1, TRUE), "")</f>
        <v>0.79382207201058519</v>
      </c>
      <c r="G8" s="52">
        <f>IFERROR(1-_xlfn.NORM.DIST(_xlfn.NORM.INV(SUM(G10:G11), 0, 1) + 1, 0, 1, TRUE), "")</f>
        <v>0.84214570368310648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0.18473197693001814</v>
      </c>
      <c r="D9" s="52">
        <f>IFERROR(_xlfn.NORM.DIST(_xlfn.NORM.INV(SUM(D10:D11), 0, 1) + 1, 0, 1, TRUE) - SUM(D10:D11), "")</f>
        <v>0.18473197693001814</v>
      </c>
      <c r="E9" s="52">
        <f>IFERROR(_xlfn.NORM.DIST(_xlfn.NORM.INV(SUM(E10:E11), 0, 1) + 1, 0, 1, TRUE) - SUM(E10:E11), "")</f>
        <v>0.18829942212429482</v>
      </c>
      <c r="F9" s="52">
        <f>IFERROR(_xlfn.NORM.DIST(_xlfn.NORM.INV(SUM(F10:F11), 0, 1) + 1, 0, 1, TRUE) - SUM(F10:F11), "")</f>
        <v>0.17177975733568418</v>
      </c>
      <c r="G9" s="52">
        <f>IFERROR(_xlfn.NORM.DIST(_xlfn.NORM.INV(SUM(G10:G11), 0, 1) + 1, 0, 1, TRUE) - SUM(G10:G11), "")</f>
        <v>0.13528258637854623</v>
      </c>
    </row>
    <row r="10" spans="1:15" ht="15.75" customHeight="1" x14ac:dyDescent="0.25">
      <c r="B10" s="5" t="s">
        <v>107</v>
      </c>
      <c r="C10" s="45">
        <v>2.51313745975494E-2</v>
      </c>
      <c r="D10" s="53">
        <v>2.51313745975494E-2</v>
      </c>
      <c r="E10" s="53">
        <v>3.3822167664766298E-2</v>
      </c>
      <c r="F10" s="53">
        <v>3.0062863603234301E-2</v>
      </c>
      <c r="G10" s="53">
        <v>1.6471290960907901E-2</v>
      </c>
    </row>
    <row r="11" spans="1:15" ht="15.75" customHeight="1" x14ac:dyDescent="0.25">
      <c r="B11" s="5" t="s">
        <v>119</v>
      </c>
      <c r="C11" s="45">
        <v>1.41948442906141E-2</v>
      </c>
      <c r="D11" s="53">
        <v>1.41948442906141E-2</v>
      </c>
      <c r="E11" s="53">
        <v>6.9361058995127999E-3</v>
      </c>
      <c r="F11" s="53">
        <v>4.3353070504962999E-3</v>
      </c>
      <c r="G11" s="53">
        <v>6.1004189774394001E-3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4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4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svfmNaacCOLBMs0yFEA+64CIH2tWVXN8MIOBv3fxQJZCY3jl0zSt/V62FoJOIoKBtGK9Nh7zGCVMnYqPUNiYA==" saltValue="DNv0uqKiMStHHvQNMZN7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0.80309092998504594</v>
      </c>
      <c r="D2" s="53">
        <v>0.56868370000000001</v>
      </c>
      <c r="E2" s="53"/>
      <c r="F2" s="53"/>
      <c r="G2" s="53"/>
    </row>
    <row r="3" spans="1:7" x14ac:dyDescent="0.25">
      <c r="B3" s="3" t="s">
        <v>127</v>
      </c>
      <c r="C3" s="53">
        <v>4.8140969127416597E-2</v>
      </c>
      <c r="D3" s="53">
        <v>0.13101789999999999</v>
      </c>
      <c r="E3" s="53"/>
      <c r="F3" s="53"/>
      <c r="G3" s="53"/>
    </row>
    <row r="4" spans="1:7" x14ac:dyDescent="0.25">
      <c r="B4" s="3" t="s">
        <v>126</v>
      </c>
      <c r="C4" s="53">
        <v>5.8573428541421897E-2</v>
      </c>
      <c r="D4" s="53">
        <v>0.23337350000000001</v>
      </c>
      <c r="E4" s="53">
        <v>0.93281197547912598</v>
      </c>
      <c r="F4" s="53">
        <v>0.83831000328063998</v>
      </c>
      <c r="G4" s="53"/>
    </row>
    <row r="5" spans="1:7" x14ac:dyDescent="0.25">
      <c r="B5" s="3" t="s">
        <v>125</v>
      </c>
      <c r="C5" s="52">
        <v>9.0194649994373308E-2</v>
      </c>
      <c r="D5" s="52">
        <v>6.6924884915351909E-2</v>
      </c>
      <c r="E5" s="52">
        <f>1-SUM(E2:E4)</f>
        <v>6.7188024520874023E-2</v>
      </c>
      <c r="F5" s="52">
        <f>1-SUM(F2:F4)</f>
        <v>0.16168999671936002</v>
      </c>
      <c r="G5" s="52">
        <f>1-SUM(G2:G4)</f>
        <v>1</v>
      </c>
    </row>
  </sheetData>
  <sheetProtection algorithmName="SHA-512" hashValue="cAaA3vk3R8vDhPeQDUH5hlCXKpFL4j6TEPCxMJMU4ZCeKwIOMMAdULOOcvyCRFz3/RAbRjZwtgOhm2TAbqhJXA==" saltValue="wrDXKRss8ETT6Io9z3WIm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uKCu7F12gqKTqv4BpJS9WF5K3+gRgUEbgvqO4RjCTkbXWnAN3sr6ccqbAHNzyDf2mf2nsuDlQOGuxO4Dak7Qw==" saltValue="1DdnyM0Q++NPEmC12uwD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kVRI2woArEQ2HkPOlxEVejgIGB+SvqwFAuPc5hEJqqOnsCANNzEXruRW2veX1SqxO1aP88Zhe67pIvfb116UOg==" saltValue="XhemNjeFkRmPV4OCDs+Xo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Udbi9ACjz1EqN6lyjyXSmWmQoQSKDAgGc67xQEWkP3o1hz3vMuX0vmsSlFOaz0pqvluT5g/eHUQeZWsOnA7Vig==" saltValue="aCEhaMzmaiKYu+8bwJho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5u7unDBvnb7L3vomosWbPbhAlH2zXc8ln2oW/JihmNhmd7ep1PhkE3XUmLmNjsej26wAVIKaVnNH3SkreQ6fg==" saltValue="FdJUC2xky7bPrXxgRlyL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2024-03-18T01:03:08Z</dcterms:modified>
</cp:coreProperties>
</file>