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3FA5C338-8FD0-416A-ACE8-04928DC62F8E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37" i="2"/>
  <c r="A24" i="2"/>
  <c r="A21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9" i="2" s="1"/>
  <c r="C33" i="1"/>
  <c r="C20" i="1"/>
  <c r="A25" i="2" l="1"/>
  <c r="A13" i="2"/>
  <c r="A27" i="2"/>
  <c r="A29" i="2"/>
  <c r="A32" i="2"/>
  <c r="A3" i="2"/>
  <c r="A4" i="2" s="1"/>
  <c r="A5" i="2" s="1"/>
  <c r="A6" i="2" s="1"/>
  <c r="A7" i="2" s="1"/>
  <c r="A8" i="2" s="1"/>
  <c r="A9" i="2" s="1"/>
  <c r="A10" i="2" s="1"/>
  <c r="A11" i="2" s="1"/>
  <c r="A16" i="2"/>
  <c r="A17" i="2"/>
  <c r="A33" i="2"/>
  <c r="I10" i="2"/>
  <c r="A19" i="2"/>
  <c r="A35" i="2"/>
  <c r="A12" i="2"/>
  <c r="A20" i="2"/>
  <c r="A28" i="2"/>
  <c r="A36" i="2"/>
  <c r="A14" i="2"/>
  <c r="A22" i="2"/>
  <c r="A30" i="2"/>
  <c r="A38" i="2"/>
  <c r="A40" i="2"/>
  <c r="A15" i="2"/>
  <c r="A23" i="2"/>
  <c r="A31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<sst xmlns="http://schemas.openxmlformats.org/spreadsheetml/2006/main" count="2092" uniqueCount="341">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</sst>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332653.833984375</v>
      </c>
    </row>
    <row r="8" spans="1:3" ht="15" customHeight="1" x14ac:dyDescent="0.25">
      <c r="B8" s="5" t="s">
        <v>44</v>
      </c>
      <c r="C8" s="44">
        <v>0.13400000000000001</v>
      </c>
    </row>
    <row r="9" spans="1:3" ht="15" customHeight="1" x14ac:dyDescent="0.25">
      <c r="B9" s="5" t="s">
        <v>43</v>
      </c>
      <c r="C9" s="45">
        <v>0.27</v>
      </c>
    </row>
    <row r="10" spans="1:3" ht="15" customHeight="1" x14ac:dyDescent="0.25">
      <c r="B10" s="5" t="s">
        <v>56</v>
      </c>
      <c r="C10" s="45">
        <v>0.32603321079999997</v>
      </c>
    </row>
    <row r="11" spans="1:3" ht="15" customHeight="1" x14ac:dyDescent="0.25">
      <c r="B11" s="5" t="s">
        <v>49</v>
      </c>
      <c r="C11" s="45">
        <v>0.625</v>
      </c>
    </row>
    <row r="12" spans="1:3" ht="15" customHeight="1" x14ac:dyDescent="0.25">
      <c r="B12" s="5" t="s">
        <v>41</v>
      </c>
      <c r="C12" s="45">
        <v>0.68</v>
      </c>
    </row>
    <row r="13" spans="1:3" ht="15" customHeight="1" x14ac:dyDescent="0.25">
      <c r="B13" s="5" t="s">
        <v>62</v>
      </c>
      <c r="C13" s="45">
        <v>0.249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0.1114</v>
      </c>
    </row>
    <row r="24" spans="1:3" ht="15" customHeight="1" x14ac:dyDescent="0.25">
      <c r="B24" s="15" t="s">
        <v>46</v>
      </c>
      <c r="C24" s="45">
        <v>0.47339999999999999</v>
      </c>
    </row>
    <row r="25" spans="1:3" ht="15" customHeight="1" x14ac:dyDescent="0.25">
      <c r="B25" s="15" t="s">
        <v>47</v>
      </c>
      <c r="C25" s="45">
        <v>0.35499999999999998</v>
      </c>
    </row>
    <row r="26" spans="1:3" ht="15" customHeight="1" x14ac:dyDescent="0.25">
      <c r="B26" s="15" t="s">
        <v>48</v>
      </c>
      <c r="C26" s="45">
        <v>6.0199999999999997E-2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0.34290466648628398</v>
      </c>
    </row>
    <row r="30" spans="1:3" ht="14.25" customHeight="1" x14ac:dyDescent="0.25">
      <c r="B30" s="25" t="s">
        <v>63</v>
      </c>
      <c r="C30" s="99">
        <v>3.07454772987702E-2</v>
      </c>
    </row>
    <row r="31" spans="1:3" ht="14.25" customHeight="1" x14ac:dyDescent="0.25">
      <c r="B31" s="25" t="s">
        <v>10</v>
      </c>
      <c r="C31" s="99">
        <v>5.8505816337659812E-2</v>
      </c>
    </row>
    <row r="32" spans="1:3" ht="14.25" customHeight="1" x14ac:dyDescent="0.25">
      <c r="B32" s="25" t="s">
        <v>11</v>
      </c>
      <c r="C32" s="99">
        <v>0.56784403987728604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19.130055693338502</v>
      </c>
    </row>
    <row r="38" spans="1:5" ht="15" customHeight="1" x14ac:dyDescent="0.25">
      <c r="B38" s="11" t="s">
        <v>35</v>
      </c>
      <c r="C38" s="43">
        <v>30.725068284753</v>
      </c>
      <c r="D38" s="12"/>
      <c r="E38" s="13"/>
    </row>
    <row r="39" spans="1:5" ht="15" customHeight="1" x14ac:dyDescent="0.25">
      <c r="B39" s="11" t="s">
        <v>61</v>
      </c>
      <c r="C39" s="43">
        <v>42.355913899603301</v>
      </c>
      <c r="D39" s="12"/>
      <c r="E39" s="12"/>
    </row>
    <row r="40" spans="1:5" ht="15" customHeight="1" x14ac:dyDescent="0.25">
      <c r="B40" s="11" t="s">
        <v>36</v>
      </c>
      <c r="C40" s="100">
        <v>1.95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14.73131177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2.8652999999999999E-3</v>
      </c>
      <c r="D45" s="12"/>
    </row>
    <row r="46" spans="1:5" ht="15.75" customHeight="1" x14ac:dyDescent="0.25">
      <c r="B46" s="11" t="s">
        <v>51</v>
      </c>
      <c r="C46" s="45">
        <v>8.5684400000000008E-2</v>
      </c>
      <c r="D46" s="12"/>
    </row>
    <row r="47" spans="1:5" ht="15.75" customHeight="1" x14ac:dyDescent="0.25">
      <c r="B47" s="11" t="s">
        <v>59</v>
      </c>
      <c r="C47" s="45">
        <v>0.1424337</v>
      </c>
      <c r="D47" s="12"/>
      <c r="E47" s="13"/>
    </row>
    <row r="48" spans="1:5" ht="15" customHeight="1" x14ac:dyDescent="0.25">
      <c r="B48" s="11" t="s">
        <v>58</v>
      </c>
      <c r="C48" s="46">
        <v>0.76901660000000005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0.53307799999999994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0.15525137</v>
      </c>
    </row>
    <row r="63" spans="1:4" ht="15.75" customHeight="1" x14ac:dyDescent="0.3">
      <c r="A63" s="4"/>
    </row>
  </sheetData>
  <sheetProtection algorithmName="SHA-512" hashValue="AB8FHzmhWzND7HSn9qdGI4Roh7QfZ8Brm2pZRZK/3xBeahqkPM24tnMPAhwF1+1IrqENt18TRym76i/0B+PbuQ==" saltValue="XT9zMfq76N7pK8CDBxBSr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0.43360806146431502</v>
      </c>
      <c r="C2" s="98">
        <v>0.95</v>
      </c>
      <c r="D2" s="56">
        <v>59.757730837177341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39.918868339226442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441.49789473503643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1.4695112663172401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13.05116778302235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13.05116778302235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13.05116778302235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13.05116778302235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13.05116778302235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13.05116778302235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0.94054419599557204</v>
      </c>
      <c r="C16" s="98">
        <v>0.95</v>
      </c>
      <c r="D16" s="56">
        <v>0.75814631923040521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0.88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10.16995323631398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10.16995323631398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0.1258640003</v>
      </c>
      <c r="C21" s="98">
        <v>0.95</v>
      </c>
      <c r="D21" s="56">
        <v>12.173502103595631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22.54259034226105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9.0000000000000011E-3</v>
      </c>
      <c r="C23" s="98">
        <v>0.95</v>
      </c>
      <c r="D23" s="56">
        <v>4.3037053742427069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0.84640637364574201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0.49578521518729401</v>
      </c>
      <c r="C27" s="98">
        <v>0.95</v>
      </c>
      <c r="D27" s="56">
        <v>18.626611965744981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0.71619929999999998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117.5926597258641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2.1005836053346112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0.45918130000000001</v>
      </c>
      <c r="C32" s="98">
        <v>0.95</v>
      </c>
      <c r="D32" s="56">
        <v>1.6314175230449219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0.34503736926834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0.44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1.6270960913971099E-3</v>
      </c>
      <c r="C38" s="98">
        <v>0.95</v>
      </c>
      <c r="D38" s="56">
        <v>4.5084408768645172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0.24890229999999999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6Rd2D0FvfALEGDd9Ibf7TJjD4IAwLjZlpkhtml/HM5zDZmGrTwz2c7VhqASf66vQIcBwt9gt2WSIOol3E8gvVQ==" saltValue="D+8c0fv8ix/Ju4bSTPjF1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6b4bSttYwDTdhDeuf73z642UMZwbK64sEKvzEO0lV+4vKjrO4KVIfa5/OkIxoZj9yfHq3ZJd3CZznOAc02vdmw==" saltValue="nMW6YYvYuKnHl9PO6NXAg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Lns8vKurkR13IwiPr4MDqRFtqBi8kT45As2wfiZhXfrjavL+zj0uMLrE3rjLNxC0ZLmq5w73ymyt4c+dkYjClg==" saltValue="6jfbaPbQZ1F5hjachmB6q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0.12738451883196833</v>
      </c>
      <c r="C3" s="21">
        <f>frac_mam_1_5months * 2.6</f>
        <v>0.12738451883196833</v>
      </c>
      <c r="D3" s="21">
        <f>frac_mam_6_11months * 2.6</f>
        <v>0.26267302036285439</v>
      </c>
      <c r="E3" s="21">
        <f>frac_mam_12_23months * 2.6</f>
        <v>0.11638083308935175</v>
      </c>
      <c r="F3" s="21">
        <f>frac_mam_24_59months * 2.6</f>
        <v>8.4054365009069515E-2</v>
      </c>
    </row>
    <row r="4" spans="1:6" ht="15.75" customHeight="1" x14ac:dyDescent="0.25">
      <c r="A4" s="3" t="s">
        <v>207</v>
      </c>
      <c r="B4" s="21">
        <f>frac_sam_1month * 2.6</f>
        <v>0.19302335828542702</v>
      </c>
      <c r="C4" s="21">
        <f>frac_sam_1_5months * 2.6</f>
        <v>0.19302335828542702</v>
      </c>
      <c r="D4" s="21">
        <f>frac_sam_6_11months * 2.6</f>
        <v>0.15608308091759682</v>
      </c>
      <c r="E4" s="21">
        <f>frac_sam_12_23months * 2.6</f>
        <v>0.11360412091016768</v>
      </c>
      <c r="F4" s="21">
        <f>frac_sam_24_59months * 2.6</f>
        <v>2.5656305253505679E-2</v>
      </c>
    </row>
  </sheetData>
  <sheetProtection algorithmName="SHA-512" hashValue="ZfhMyI/hYJEtplv/1khTpks3knzpa8JW5Ecg05kiDyW0EDEUcuhGB21ghyy1qs1nE2B/44U83p4Mh1PHDYRVzw==" saltValue="s9cFkVy3W3ittddcY46oD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0.13400000000000001</v>
      </c>
      <c r="E2" s="60">
        <f>food_insecure</f>
        <v>0.13400000000000001</v>
      </c>
      <c r="F2" s="60">
        <f>food_insecure</f>
        <v>0.13400000000000001</v>
      </c>
      <c r="G2" s="60">
        <f>food_insecure</f>
        <v>0.13400000000000001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0.13400000000000001</v>
      </c>
      <c r="F5" s="60">
        <f>food_insecure</f>
        <v>0.13400000000000001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0.13400000000000001</v>
      </c>
      <c r="F8" s="60">
        <f>food_insecure</f>
        <v>0.13400000000000001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0.13400000000000001</v>
      </c>
      <c r="F9" s="60">
        <f>food_insecure</f>
        <v>0.13400000000000001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0.68</v>
      </c>
      <c r="E10" s="60">
        <f>IF(ISBLANK(comm_deliv), frac_children_health_facility,1)</f>
        <v>0.68</v>
      </c>
      <c r="F10" s="60">
        <f>IF(ISBLANK(comm_deliv), frac_children_health_facility,1)</f>
        <v>0.68</v>
      </c>
      <c r="G10" s="60">
        <f>IF(ISBLANK(comm_deliv), frac_children_health_facility,1)</f>
        <v>0.68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0.13400000000000001</v>
      </c>
      <c r="I15" s="60">
        <f>food_insecure</f>
        <v>0.13400000000000001</v>
      </c>
      <c r="J15" s="60">
        <f>food_insecure</f>
        <v>0.13400000000000001</v>
      </c>
      <c r="K15" s="60">
        <f>food_insecure</f>
        <v>0.13400000000000001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0.625</v>
      </c>
      <c r="I18" s="60">
        <f>frac_PW_health_facility</f>
        <v>0.625</v>
      </c>
      <c r="J18" s="60">
        <f>frac_PW_health_facility</f>
        <v>0.625</v>
      </c>
      <c r="K18" s="60">
        <f>frac_PW_health_facility</f>
        <v>0.625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0.27</v>
      </c>
      <c r="I19" s="60">
        <f>frac_malaria_risk</f>
        <v>0.27</v>
      </c>
      <c r="J19" s="60">
        <f>frac_malaria_risk</f>
        <v>0.27</v>
      </c>
      <c r="K19" s="60">
        <f>frac_malaria_risk</f>
        <v>0.27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0.34920915215608805</v>
      </c>
      <c r="M25" s="60">
        <f>(1-food_insecure)*(0.49)+food_insecure*(0.7)</f>
        <v>0.51814000000000004</v>
      </c>
      <c r="N25" s="60">
        <f>(1-food_insecure)*(0.49)+food_insecure*(0.7)</f>
        <v>0.51814000000000004</v>
      </c>
      <c r="O25" s="60">
        <f>(1-food_insecure)*(0.49)+food_insecure*(0.7)</f>
        <v>0.51814000000000004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0.14966106520975203</v>
      </c>
      <c r="M26" s="60">
        <f>(1-food_insecure)*(0.21)+food_insecure*(0.3)</f>
        <v>0.22205999999999998</v>
      </c>
      <c r="N26" s="60">
        <f>(1-food_insecure)*(0.21)+food_insecure*(0.3)</f>
        <v>0.22205999999999998</v>
      </c>
      <c r="O26" s="60">
        <f>(1-food_insecure)*(0.21)+food_insecure*(0.3)</f>
        <v>0.22205999999999998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0.17509657183416</v>
      </c>
      <c r="M27" s="60">
        <f>(1-food_insecure)*(0.3)</f>
        <v>0.25979999999999998</v>
      </c>
      <c r="N27" s="60">
        <f>(1-food_insecure)*(0.3)</f>
        <v>0.25979999999999998</v>
      </c>
      <c r="O27" s="60">
        <f>(1-food_insecure)*(0.3)</f>
        <v>0.25979999999999998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0.32603321080000003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0.27</v>
      </c>
      <c r="D34" s="60">
        <f t="shared" si="3"/>
        <v>0.27</v>
      </c>
      <c r="E34" s="60">
        <f t="shared" si="3"/>
        <v>0.27</v>
      </c>
      <c r="F34" s="60">
        <f t="shared" si="3"/>
        <v>0.27</v>
      </c>
      <c r="G34" s="60">
        <f t="shared" si="3"/>
        <v>0.27</v>
      </c>
      <c r="H34" s="60">
        <f t="shared" si="3"/>
        <v>0.27</v>
      </c>
      <c r="I34" s="60">
        <f t="shared" si="3"/>
        <v>0.27</v>
      </c>
      <c r="J34" s="60">
        <f t="shared" si="3"/>
        <v>0.27</v>
      </c>
      <c r="K34" s="60">
        <f t="shared" si="3"/>
        <v>0.27</v>
      </c>
      <c r="L34" s="60">
        <f t="shared" si="3"/>
        <v>0.27</v>
      </c>
      <c r="M34" s="60">
        <f t="shared" si="3"/>
        <v>0.27</v>
      </c>
      <c r="N34" s="60">
        <f t="shared" si="3"/>
        <v>0.27</v>
      </c>
      <c r="O34" s="60">
        <f t="shared" si="3"/>
        <v>0.27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MFCXo9v5GVby9zTCfXyTnIm3iQ94xCqckar20gVxA00lAw089d5LYcrYq6BkZxAu+oMdivUvmkM68Ty/qpT/Uw==" saltValue="gwaFTqrhjkZaPShFcJu2i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HE1KuibM8LjFCg5Bu/QhO/q5yVqUTHzZJ01EowOySBx0NjOAJHf2x4fnEGMDZ2X6dsQsKJ3b8leNE2oEr+40LQ==" saltValue="zyjrGMbymZoANg/yVxzsq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62S6iHp5d57ixqB9nNCXy4g6Zj4/XXhWDAeXNlWuPnwBLVgAjy9unV4lG4Ygfxj2PbzGOSUBNvCs89rLiVEhTQ==" saltValue="g6Cv6t1ORNfmGdYI0mJM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YUroYrIR/l5GfTKufOg2nT5SOaLXfjV7330l0NTOu/i92587irj2cvZZdA4qonFUJTYo3B180JfsMfdi3VCMZw==" saltValue="0tSxBCw9CXqIX1lBK8qMt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5o2odbNgeYHDAvvNWDraoKcphuPXwdivq5sX22VVzyEvJDCbZraGnl0JmL69NhlEC0k3nKzKrv3s8oqE2C1C2Q==" saltValue="MNmbRx/oETt7aGzl+DTxi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ECn/uxLqtznEa2eZx0zcJsnATZdtU3q/tjBZg9O67fys3aw9T1dKzu1zsSgqQVXEqXMGppzYYfc7c7HY6KLk5Q==" saltValue="GvhYFah1Fnb/moDn7MNJ0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73985.944199999984</v>
      </c>
      <c r="C2" s="49">
        <v>137000</v>
      </c>
      <c r="D2" s="49">
        <v>261000</v>
      </c>
      <c r="E2" s="49">
        <v>199000</v>
      </c>
      <c r="F2" s="49">
        <v>135000</v>
      </c>
      <c r="G2" s="17">
        <f t="shared" ref="G2:G11" si="0">C2+D2+E2+F2</f>
        <v>732000</v>
      </c>
      <c r="H2" s="17">
        <f t="shared" ref="H2:H11" si="1">(B2 + stillbirth*B2/(1000-stillbirth))/(1-abortion)</f>
        <v>85331.988720707959</v>
      </c>
      <c r="I2" s="17">
        <f t="shared" ref="I2:I11" si="2">G2-H2</f>
        <v>646668.01127929206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74264.718399999998</v>
      </c>
      <c r="C3" s="50">
        <v>138000</v>
      </c>
      <c r="D3" s="50">
        <v>263000</v>
      </c>
      <c r="E3" s="50">
        <v>206000</v>
      </c>
      <c r="F3" s="50">
        <v>139000</v>
      </c>
      <c r="G3" s="17">
        <f t="shared" si="0"/>
        <v>746000</v>
      </c>
      <c r="H3" s="17">
        <f t="shared" si="1"/>
        <v>85653.514074574079</v>
      </c>
      <c r="I3" s="17">
        <f t="shared" si="2"/>
        <v>660346.48592542589</v>
      </c>
    </row>
    <row r="4" spans="1:9" ht="15.75" customHeight="1" x14ac:dyDescent="0.25">
      <c r="A4" s="5">
        <f t="shared" si="3"/>
        <v>2023</v>
      </c>
      <c r="B4" s="49">
        <v>74496.434599999979</v>
      </c>
      <c r="C4" s="50">
        <v>139000</v>
      </c>
      <c r="D4" s="50">
        <v>264000</v>
      </c>
      <c r="E4" s="50">
        <v>214000</v>
      </c>
      <c r="F4" s="50">
        <v>143000</v>
      </c>
      <c r="G4" s="17">
        <f t="shared" si="0"/>
        <v>760000</v>
      </c>
      <c r="H4" s="17">
        <f t="shared" si="1"/>
        <v>85920.764893342493</v>
      </c>
      <c r="I4" s="17">
        <f t="shared" si="2"/>
        <v>674079.23510665749</v>
      </c>
    </row>
    <row r="5" spans="1:9" ht="15.75" customHeight="1" x14ac:dyDescent="0.25">
      <c r="A5" s="5">
        <f t="shared" si="3"/>
        <v>2024</v>
      </c>
      <c r="B5" s="49">
        <v>74655.481999999989</v>
      </c>
      <c r="C5" s="50">
        <v>141000</v>
      </c>
      <c r="D5" s="50">
        <v>265000</v>
      </c>
      <c r="E5" s="50">
        <v>221000</v>
      </c>
      <c r="F5" s="50">
        <v>147000</v>
      </c>
      <c r="G5" s="17">
        <f t="shared" si="0"/>
        <v>774000</v>
      </c>
      <c r="H5" s="17">
        <f t="shared" si="1"/>
        <v>86104.202856993681</v>
      </c>
      <c r="I5" s="17">
        <f t="shared" si="2"/>
        <v>687895.79714300635</v>
      </c>
    </row>
    <row r="6" spans="1:9" ht="15.75" customHeight="1" x14ac:dyDescent="0.25">
      <c r="A6" s="5">
        <f t="shared" si="3"/>
        <v>2025</v>
      </c>
      <c r="B6" s="49">
        <v>74793.509999999995</v>
      </c>
      <c r="C6" s="50">
        <v>144000</v>
      </c>
      <c r="D6" s="50">
        <v>266000</v>
      </c>
      <c r="E6" s="50">
        <v>228000</v>
      </c>
      <c r="F6" s="50">
        <v>152000</v>
      </c>
      <c r="G6" s="17">
        <f t="shared" si="0"/>
        <v>790000</v>
      </c>
      <c r="H6" s="17">
        <f t="shared" si="1"/>
        <v>86263.398010431265</v>
      </c>
      <c r="I6" s="17">
        <f t="shared" si="2"/>
        <v>703736.60198956868</v>
      </c>
    </row>
    <row r="7" spans="1:9" ht="15.75" customHeight="1" x14ac:dyDescent="0.25">
      <c r="A7" s="5">
        <f t="shared" si="3"/>
        <v>2026</v>
      </c>
      <c r="B7" s="49">
        <v>75049.039999999994</v>
      </c>
      <c r="C7" s="50">
        <v>148000</v>
      </c>
      <c r="D7" s="50">
        <v>268000</v>
      </c>
      <c r="E7" s="50">
        <v>233000</v>
      </c>
      <c r="F7" s="50">
        <v>157000</v>
      </c>
      <c r="G7" s="17">
        <f t="shared" si="0"/>
        <v>806000</v>
      </c>
      <c r="H7" s="17">
        <f t="shared" si="1"/>
        <v>86558.114571983257</v>
      </c>
      <c r="I7" s="17">
        <f t="shared" si="2"/>
        <v>719441.88542801677</v>
      </c>
    </row>
    <row r="8" spans="1:9" ht="15.75" customHeight="1" x14ac:dyDescent="0.25">
      <c r="A8" s="5">
        <f t="shared" si="3"/>
        <v>2027</v>
      </c>
      <c r="B8" s="49">
        <v>75263.495999999999</v>
      </c>
      <c r="C8" s="50">
        <v>152000</v>
      </c>
      <c r="D8" s="50">
        <v>269000</v>
      </c>
      <c r="E8" s="50">
        <v>238000</v>
      </c>
      <c r="F8" s="50">
        <v>162000</v>
      </c>
      <c r="G8" s="17">
        <f t="shared" si="0"/>
        <v>821000</v>
      </c>
      <c r="H8" s="17">
        <f t="shared" si="1"/>
        <v>86805.458269099836</v>
      </c>
      <c r="I8" s="17">
        <f t="shared" si="2"/>
        <v>734194.54173090018</v>
      </c>
    </row>
    <row r="9" spans="1:9" ht="15.75" customHeight="1" x14ac:dyDescent="0.25">
      <c r="A9" s="5">
        <f t="shared" si="3"/>
        <v>2028</v>
      </c>
      <c r="B9" s="49">
        <v>75436.877999999997</v>
      </c>
      <c r="C9" s="50">
        <v>157000</v>
      </c>
      <c r="D9" s="50">
        <v>270000</v>
      </c>
      <c r="E9" s="50">
        <v>243000</v>
      </c>
      <c r="F9" s="50">
        <v>168000</v>
      </c>
      <c r="G9" s="17">
        <f t="shared" si="0"/>
        <v>838000</v>
      </c>
      <c r="H9" s="17">
        <f t="shared" si="1"/>
        <v>87005.429101780959</v>
      </c>
      <c r="I9" s="17">
        <f t="shared" si="2"/>
        <v>750994.57089821901</v>
      </c>
    </row>
    <row r="10" spans="1:9" ht="15.75" customHeight="1" x14ac:dyDescent="0.25">
      <c r="A10" s="5">
        <f t="shared" si="3"/>
        <v>2029</v>
      </c>
      <c r="B10" s="49">
        <v>75592.87539999999</v>
      </c>
      <c r="C10" s="50">
        <v>161000</v>
      </c>
      <c r="D10" s="50">
        <v>273000</v>
      </c>
      <c r="E10" s="50">
        <v>247000</v>
      </c>
      <c r="F10" s="50">
        <v>174000</v>
      </c>
      <c r="G10" s="17">
        <f t="shared" si="0"/>
        <v>855000</v>
      </c>
      <c r="H10" s="17">
        <f t="shared" si="1"/>
        <v>87185.349335565843</v>
      </c>
      <c r="I10" s="17">
        <f t="shared" si="2"/>
        <v>767814.65066443419</v>
      </c>
    </row>
    <row r="11" spans="1:9" ht="15.75" customHeight="1" x14ac:dyDescent="0.25">
      <c r="A11" s="5">
        <f t="shared" si="3"/>
        <v>2030</v>
      </c>
      <c r="B11" s="49">
        <v>75683.736000000004</v>
      </c>
      <c r="C11" s="50">
        <v>165000</v>
      </c>
      <c r="D11" s="50">
        <v>277000</v>
      </c>
      <c r="E11" s="50">
        <v>250000</v>
      </c>
      <c r="F11" s="50">
        <v>180000</v>
      </c>
      <c r="G11" s="17">
        <f t="shared" si="0"/>
        <v>872000</v>
      </c>
      <c r="H11" s="17">
        <f t="shared" si="1"/>
        <v>87290.143776972167</v>
      </c>
      <c r="I11" s="17">
        <f t="shared" si="2"/>
        <v>784709.8562230278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Lc2Kqul8le9bUV6kBfkNANmevoDWgwMH+aZKiUi4vMqS67LykMzFpkGsbzuZx5LgNXOfsahzcUvJ2mziihK++Q==" saltValue="cBCr0RitqTJbr/IsfKLfh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2.9740749530596706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2.9740749530596706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28.416837904956992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28.416837904956992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1.9975153268162567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1.9975153268162567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5.1121693194368856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5.1121693194368856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/obcMxRGTdlJDj78qnnkXEQqGDv7lX0zgV29GncREblCWleCp82gw0vkOzb5CGz6b7bGDFI7V7BSQSCNGoNdHw==" saltValue="Vy8DqdhcvG6QB7XEOt/KD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8YwfqwPyjVOwcrAPxrwk7PPW4aXj5vgsnSXVIUvvMGBa4459wZFNpRPR6H05m/54e458gPkBz1uxRebxNmPc9w==" saltValue="/w30yMrCrqfKVjD4EHOEm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Szm0+2gdRY+rCUhYjZpGUMQ0o6Ii02d1km180CDfacrCeKty+CDndBJ58rib6IoA2J3dwnyKHbX2aW5i9wz47w==" saltValue="JN5TwZg44aD9vDq9EmrQr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0.62099944189797107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0.57343986295921023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0.8711155679879784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0.84722055785495587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0.8711155679879784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0.84722055785495587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0.42000967000422212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0.3727057513686679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0.83930006443153382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0.81078770681235302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0.83930006443153382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0.81078770681235302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0.91378691111062815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0.89686648589619011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0.90309208172640187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0.88433833748932267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0.90309208172640187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0.88433833748932267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jqLz8ZlLhnLccQHZ4X02sdG2BH/cTLG0pr2UDOQQuV3nswaF7fE+E34LyYwzlxeLKd68DK6euOI8rQ6F5Vu0fQ==" saltValue="Lkg1qGV3mjgk0QMVgidtq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QUgAXi4J5T2IyeXLUBYvtvFjnxBnmRFGGcR7EnUW0lTZ/bxCPyBZpemnIrlrquX0gAr9JCE+CTUcvd2YM8ygPA==" saltValue="WYD40Hs/u0lWnm5MhpiP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0.48117772058244379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0.56663452531382519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0.56663452531382519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0.65212205546168367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0.65212205546168367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0.65212205546168367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0.65212205546168367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0.66442953020134232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0.66442953020134232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0.66442953020134232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0.66442953020134232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0.59061492906692203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0.67039361333931535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0.67039361333931535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0.7446373850868232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0.7446373850868232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0.7446373850868232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0.7446373850868232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0.75490196078431382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0.75490196078431382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0.75490196078431382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0.75490196078431382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0.29745559181036091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0.3737913511287233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0.3737913511287233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0.46114378089637564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0.46114378089637564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0.46114378089637564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0.46114378089637564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0.47476592829413111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0.47476592829413111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0.47476592829413111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0.47476592829413111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0.45698448272665826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0.54263852510806387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0.54263852510806387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0.6297667530544242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0.6297667530544242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0.6297667530544242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0.6297667530544242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0.64243146603098933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0.64243146603098933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0.64243146603098933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0.64243146603098933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0.92102183839126639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0.94266340360045786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0.94266340360045786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0.95930161572585548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0.95930161572585548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0.95930161572585548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0.95930161572585548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0.96138499163341473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0.96138499163341473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0.96138499163341473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0.96138499163341473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0.80573954175491402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0.85396183630214584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0.85396183630214584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0.89342995683913251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0.89342995683913251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0.89342995683913251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0.89342995683913251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0.89852866565195344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0.89852866565195344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0.89852866565195344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0.89852866565195344</v>
      </c>
    </row>
  </sheetData>
  <sheetProtection algorithmName="SHA-512" hashValue="uS8dMWvHPFec+im+T0Oq3VpArz/hjpQYTHjSvnUs3capLiwaV7fFwzxnmdhmUqEsAYzyUGf3gpmstcj6Gtwd3A==" saltValue="Lg8oRzfn2E3qT13tZIrXk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0.73721098367508409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0.74015094230825274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0.74345142410787135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0.75002503353226391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0.7423899561953925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0.73148287938362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0.7432382455499178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0.74569833280603337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0.63159049976009951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0.63512725728631214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0.63911127719771565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0.64708931461753327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0.6378284080996931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0.62473207831298216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0.63885351426649428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0.64183176739305769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0.85263781717041187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0.85454122907406971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0.85667013828228911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0.86088555615502049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0.85598637038676129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0.84891006296142002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0.85653288378445225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0.85811469522650741</v>
      </c>
    </row>
  </sheetData>
  <sheetProtection algorithmName="SHA-512" hashValue="uqTj/koDSFX+ceDEMdsR3Mdr2oNtNME3orSyXpQ2blnJIN0KgGJtI6kut3enjxxYYfkoD8p1U83kmzNxzPyQQg==" saltValue="uA8Pv4feZv6XZ2IcyJ/JN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/RoaRddDTMhlQdncJh5tRZY0x2VMEQ+NeVWJ50f2HpN8LrhJTVdpYskVXH3fTnbWIv+WfNV2uGtBc514tOSK5Q==" saltValue="ZO6ZjeENF70HOJwZpuxW6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FEL2S6Hc9l0vd4LIyDaWzbTYvDxYRBFbC8dqfJHn6PJLYfb8cZXO7vO1l3xZZ2kZmm2i70Dv617N1vzv8FMcDw==" saltValue="vlfG2NEXyIZhQspVPcctm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4.9114822089921613E-3</v>
      </c>
    </row>
    <row r="4" spans="1:8" ht="15.75" customHeight="1" x14ac:dyDescent="0.25">
      <c r="B4" s="19" t="s">
        <v>97</v>
      </c>
      <c r="C4" s="101">
        <v>0.1396185220524494</v>
      </c>
    </row>
    <row r="5" spans="1:8" ht="15.75" customHeight="1" x14ac:dyDescent="0.25">
      <c r="B5" s="19" t="s">
        <v>95</v>
      </c>
      <c r="C5" s="101">
        <v>6.1889292956395343E-2</v>
      </c>
    </row>
    <row r="6" spans="1:8" ht="15.75" customHeight="1" x14ac:dyDescent="0.25">
      <c r="B6" s="19" t="s">
        <v>91</v>
      </c>
      <c r="C6" s="101">
        <v>0.24256384096132491</v>
      </c>
    </row>
    <row r="7" spans="1:8" ht="15.75" customHeight="1" x14ac:dyDescent="0.25">
      <c r="B7" s="19" t="s">
        <v>96</v>
      </c>
      <c r="C7" s="101">
        <v>0.35790479712158513</v>
      </c>
    </row>
    <row r="8" spans="1:8" ht="15.75" customHeight="1" x14ac:dyDescent="0.25">
      <c r="B8" s="19" t="s">
        <v>98</v>
      </c>
      <c r="C8" s="101">
        <v>3.9720166534191878E-3</v>
      </c>
    </row>
    <row r="9" spans="1:8" ht="15.75" customHeight="1" x14ac:dyDescent="0.25">
      <c r="B9" s="19" t="s">
        <v>92</v>
      </c>
      <c r="C9" s="101">
        <v>0.1260744321826491</v>
      </c>
    </row>
    <row r="10" spans="1:8" ht="15.75" customHeight="1" x14ac:dyDescent="0.25">
      <c r="B10" s="19" t="s">
        <v>94</v>
      </c>
      <c r="C10" s="101">
        <v>6.3065615863184737E-2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0.1150363602228619</v>
      </c>
      <c r="D14" s="55">
        <v>0.1150363602228619</v>
      </c>
      <c r="E14" s="55">
        <v>0.1150363602228619</v>
      </c>
      <c r="F14" s="55">
        <v>0.1150363602228619</v>
      </c>
    </row>
    <row r="15" spans="1:8" ht="15.75" customHeight="1" x14ac:dyDescent="0.25">
      <c r="B15" s="19" t="s">
        <v>102</v>
      </c>
      <c r="C15" s="101">
        <v>0.19773681746775371</v>
      </c>
      <c r="D15" s="101">
        <v>0.19773681746775371</v>
      </c>
      <c r="E15" s="101">
        <v>0.19773681746775371</v>
      </c>
      <c r="F15" s="101">
        <v>0.19773681746775371</v>
      </c>
    </row>
    <row r="16" spans="1:8" ht="15.75" customHeight="1" x14ac:dyDescent="0.25">
      <c r="B16" s="19" t="s">
        <v>2</v>
      </c>
      <c r="C16" s="101">
        <v>1.517490558311701E-2</v>
      </c>
      <c r="D16" s="101">
        <v>1.517490558311701E-2</v>
      </c>
      <c r="E16" s="101">
        <v>1.517490558311701E-2</v>
      </c>
      <c r="F16" s="101">
        <v>1.517490558311701E-2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3.0056393466077049E-2</v>
      </c>
      <c r="D19" s="101">
        <v>3.0056393466077049E-2</v>
      </c>
      <c r="E19" s="101">
        <v>3.0056393466077049E-2</v>
      </c>
      <c r="F19" s="101">
        <v>3.0056393466077049E-2</v>
      </c>
    </row>
    <row r="20" spans="1:8" ht="15.75" customHeight="1" x14ac:dyDescent="0.25">
      <c r="B20" s="19" t="s">
        <v>79</v>
      </c>
      <c r="C20" s="101">
        <v>0.1959694400953659</v>
      </c>
      <c r="D20" s="101">
        <v>0.1959694400953659</v>
      </c>
      <c r="E20" s="101">
        <v>0.1959694400953659</v>
      </c>
      <c r="F20" s="101">
        <v>0.1959694400953659</v>
      </c>
    </row>
    <row r="21" spans="1:8" ht="15.75" customHeight="1" x14ac:dyDescent="0.25">
      <c r="B21" s="19" t="s">
        <v>88</v>
      </c>
      <c r="C21" s="101">
        <v>0.1151912961778141</v>
      </c>
      <c r="D21" s="101">
        <v>0.1151912961778141</v>
      </c>
      <c r="E21" s="101">
        <v>0.1151912961778141</v>
      </c>
      <c r="F21" s="101">
        <v>0.1151912961778141</v>
      </c>
    </row>
    <row r="22" spans="1:8" ht="15.75" customHeight="1" x14ac:dyDescent="0.25">
      <c r="B22" s="19" t="s">
        <v>99</v>
      </c>
      <c r="C22" s="101">
        <v>0.33083478698701041</v>
      </c>
      <c r="D22" s="101">
        <v>0.33083478698701041</v>
      </c>
      <c r="E22" s="101">
        <v>0.33083478698701041</v>
      </c>
      <c r="F22" s="101">
        <v>0.33083478698701041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7.6914598000000015E-2</v>
      </c>
    </row>
    <row r="27" spans="1:8" ht="15.75" customHeight="1" x14ac:dyDescent="0.25">
      <c r="B27" s="19" t="s">
        <v>89</v>
      </c>
      <c r="C27" s="101">
        <v>7.5643810000000002E-3</v>
      </c>
    </row>
    <row r="28" spans="1:8" ht="15.75" customHeight="1" x14ac:dyDescent="0.25">
      <c r="B28" s="19" t="s">
        <v>103</v>
      </c>
      <c r="C28" s="101">
        <v>0.13334979499999999</v>
      </c>
    </row>
    <row r="29" spans="1:8" ht="15.75" customHeight="1" x14ac:dyDescent="0.25">
      <c r="B29" s="19" t="s">
        <v>86</v>
      </c>
      <c r="C29" s="101">
        <v>0.14638231299999999</v>
      </c>
    </row>
    <row r="30" spans="1:8" ht="15.75" customHeight="1" x14ac:dyDescent="0.25">
      <c r="B30" s="19" t="s">
        <v>4</v>
      </c>
      <c r="C30" s="101">
        <v>9.1820059999999995E-2</v>
      </c>
    </row>
    <row r="31" spans="1:8" ht="15.75" customHeight="1" x14ac:dyDescent="0.25">
      <c r="B31" s="19" t="s">
        <v>80</v>
      </c>
      <c r="C31" s="101">
        <v>9.6547411000000014E-2</v>
      </c>
    </row>
    <row r="32" spans="1:8" ht="15.75" customHeight="1" x14ac:dyDescent="0.25">
      <c r="B32" s="19" t="s">
        <v>85</v>
      </c>
      <c r="C32" s="101">
        <v>1.6333001E-2</v>
      </c>
    </row>
    <row r="33" spans="2:3" ht="15.75" customHeight="1" x14ac:dyDescent="0.25">
      <c r="B33" s="19" t="s">
        <v>100</v>
      </c>
      <c r="C33" s="101">
        <v>7.2137805999999999E-2</v>
      </c>
    </row>
    <row r="34" spans="2:3" ht="15.75" customHeight="1" x14ac:dyDescent="0.25">
      <c r="B34" s="19" t="s">
        <v>87</v>
      </c>
      <c r="C34" s="101">
        <v>0.35895063599999999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14uXeDS6JBnUICY9DIX3JDOHIY6MEdAx3keqCh2EPeX7QMvSJRGikFkB1a8LFSndT+xqFGCeoofCy511HQv4RQ==" saltValue="GHIsy4KW0XpDq7x4ICid3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0.5872753762945353</v>
      </c>
      <c r="D2" s="52">
        <f>IFERROR(1-_xlfn.NORM.DIST(_xlfn.NORM.INV(SUM(D4:D5), 0, 1) + 1, 0, 1, TRUE), "")</f>
        <v>0.5872753762945353</v>
      </c>
      <c r="E2" s="52">
        <f>IFERROR(1-_xlfn.NORM.DIST(_xlfn.NORM.INV(SUM(E4:E5), 0, 1) + 1, 0, 1, TRUE), "")</f>
        <v>0.66143106447184485</v>
      </c>
      <c r="F2" s="52">
        <f>IFERROR(1-_xlfn.NORM.DIST(_xlfn.NORM.INV(SUM(F4:F5), 0, 1) + 1, 0, 1, TRUE), "")</f>
        <v>0.37983841733585222</v>
      </c>
      <c r="G2" s="52">
        <f>IFERROR(1-_xlfn.NORM.DIST(_xlfn.NORM.INV(SUM(G4:G5), 0, 1) + 1, 0, 1, TRUE), "")</f>
        <v>0.35436621361760912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0.30159484061153535</v>
      </c>
      <c r="D3" s="52">
        <f>IFERROR(_xlfn.NORM.DIST(_xlfn.NORM.INV(SUM(D4:D5), 0, 1) + 1, 0, 1, TRUE) - SUM(D4:D5), "")</f>
        <v>0.30159484061153535</v>
      </c>
      <c r="E3" s="52">
        <f>IFERROR(_xlfn.NORM.DIST(_xlfn.NORM.INV(SUM(E4:E5), 0, 1) + 1, 0, 1, TRUE) - SUM(E4:E5), "")</f>
        <v>0.26023561543202001</v>
      </c>
      <c r="F3" s="52">
        <f>IFERROR(_xlfn.NORM.DIST(_xlfn.NORM.INV(SUM(F4:F5), 0, 1) + 1, 0, 1, TRUE) - SUM(F4:F5), "")</f>
        <v>0.37635020627130616</v>
      </c>
      <c r="G3" s="52">
        <f>IFERROR(_xlfn.NORM.DIST(_xlfn.NORM.INV(SUM(G4:G5), 0, 1) + 1, 0, 1, TRUE) - SUM(G4:G5), "")</f>
        <v>0.3801209176203747</v>
      </c>
    </row>
    <row r="4" spans="1:15" ht="15.75" customHeight="1" x14ac:dyDescent="0.25">
      <c r="B4" s="5" t="s">
        <v>110</v>
      </c>
      <c r="C4" s="45">
        <v>6.3812069594860105E-2</v>
      </c>
      <c r="D4" s="53">
        <v>6.3812069594860105E-2</v>
      </c>
      <c r="E4" s="53">
        <v>5.8292113244533497E-2</v>
      </c>
      <c r="F4" s="53">
        <v>0.157007306814194</v>
      </c>
      <c r="G4" s="53">
        <v>0.17223168909549699</v>
      </c>
    </row>
    <row r="5" spans="1:15" ht="15.75" customHeight="1" x14ac:dyDescent="0.25">
      <c r="B5" s="5" t="s">
        <v>106</v>
      </c>
      <c r="C5" s="45">
        <v>4.7317713499069193E-2</v>
      </c>
      <c r="D5" s="53">
        <v>4.7317713499069193E-2</v>
      </c>
      <c r="E5" s="53">
        <v>2.0041206851601601E-2</v>
      </c>
      <c r="F5" s="53">
        <v>8.68040695786476E-2</v>
      </c>
      <c r="G5" s="53">
        <v>9.3281179666519207E-2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0.56315453363574997</v>
      </c>
      <c r="D8" s="52">
        <f>IFERROR(1-_xlfn.NORM.DIST(_xlfn.NORM.INV(SUM(D10:D11), 0, 1) + 1, 0, 1, TRUE), "")</f>
        <v>0.56315453363574997</v>
      </c>
      <c r="E8" s="52">
        <f>IFERROR(1-_xlfn.NORM.DIST(_xlfn.NORM.INV(SUM(E10:E11), 0, 1) + 1, 0, 1, TRUE), "")</f>
        <v>0.49605475221695594</v>
      </c>
      <c r="F8" s="52">
        <f>IFERROR(1-_xlfn.NORM.DIST(_xlfn.NORM.INV(SUM(F10:F11), 0, 1) + 1, 0, 1, TRUE), "")</f>
        <v>0.63695289400139643</v>
      </c>
      <c r="G8" s="52">
        <f>IFERROR(1-_xlfn.NORM.DIST(_xlfn.NORM.INV(SUM(G10:G11), 0, 1) + 1, 0, 1, TRUE), "")</f>
        <v>0.76600325464672614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0.31361166747294411</v>
      </c>
      <c r="D9" s="52">
        <f>IFERROR(_xlfn.NORM.DIST(_xlfn.NORM.INV(SUM(D10:D11), 0, 1) + 1, 0, 1, TRUE) - SUM(D10:D11), "")</f>
        <v>0.31361166747294411</v>
      </c>
      <c r="E9" s="52">
        <f>IFERROR(_xlfn.NORM.DIST(_xlfn.NORM.INV(SUM(E10:E11), 0, 1) + 1, 0, 1, TRUE) - SUM(E10:E11), "")</f>
        <v>0.34288520882902435</v>
      </c>
      <c r="F9" s="52">
        <f>IFERROR(_xlfn.NORM.DIST(_xlfn.NORM.INV(SUM(F10:F11), 0, 1) + 1, 0, 1, TRUE) - SUM(F10:F11), "")</f>
        <v>0.2745913544603269</v>
      </c>
      <c r="G9" s="52">
        <f>IFERROR(_xlfn.NORM.DIST(_xlfn.NORM.INV(SUM(G10:G11), 0, 1) + 1, 0, 1, TRUE) - SUM(G10:G11), "")</f>
        <v>0.19180033371382188</v>
      </c>
    </row>
    <row r="10" spans="1:15" ht="15.75" customHeight="1" x14ac:dyDescent="0.25">
      <c r="B10" s="5" t="s">
        <v>107</v>
      </c>
      <c r="C10" s="45">
        <v>4.8994045704603202E-2</v>
      </c>
      <c r="D10" s="53">
        <v>4.8994045704603202E-2</v>
      </c>
      <c r="E10" s="53">
        <v>0.101028084754944</v>
      </c>
      <c r="F10" s="53">
        <v>4.4761858880519902E-2</v>
      </c>
      <c r="G10" s="53">
        <v>3.2328601926565198E-2</v>
      </c>
    </row>
    <row r="11" spans="1:15" ht="15.75" customHeight="1" x14ac:dyDescent="0.25">
      <c r="B11" s="5" t="s">
        <v>119</v>
      </c>
      <c r="C11" s="45">
        <v>7.4239753186702701E-2</v>
      </c>
      <c r="D11" s="53">
        <v>7.4239753186702701E-2</v>
      </c>
      <c r="E11" s="53">
        <v>6.0031954199075699E-2</v>
      </c>
      <c r="F11" s="53">
        <v>4.3693892657756798E-2</v>
      </c>
      <c r="G11" s="53">
        <v>9.8678097128867999E-3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0.66914178675000002</v>
      </c>
      <c r="D14" s="54">
        <v>0.63932800009000001</v>
      </c>
      <c r="E14" s="54">
        <v>0.63932800009000001</v>
      </c>
      <c r="F14" s="54">
        <v>0.49151955144800008</v>
      </c>
      <c r="G14" s="54">
        <v>0.49151955144800008</v>
      </c>
      <c r="H14" s="45">
        <v>0.27100000000000002</v>
      </c>
      <c r="I14" s="55">
        <v>0.27100000000000002</v>
      </c>
      <c r="J14" s="55">
        <v>0.27100000000000002</v>
      </c>
      <c r="K14" s="55">
        <v>0.27100000000000002</v>
      </c>
      <c r="L14" s="45">
        <v>0.23</v>
      </c>
      <c r="M14" s="55">
        <v>0.23</v>
      </c>
      <c r="N14" s="55">
        <v>0.23</v>
      </c>
      <c r="O14" s="55">
        <v>0.23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0.35670476539711649</v>
      </c>
      <c r="D15" s="52">
        <f t="shared" si="0"/>
        <v>0.340811691631977</v>
      </c>
      <c r="E15" s="52">
        <f t="shared" si="0"/>
        <v>0.340811691631977</v>
      </c>
      <c r="F15" s="52">
        <f t="shared" si="0"/>
        <v>0.26201825944679696</v>
      </c>
      <c r="G15" s="52">
        <f t="shared" si="0"/>
        <v>0.26201825944679696</v>
      </c>
      <c r="H15" s="52">
        <f t="shared" si="0"/>
        <v>0.14446413799999999</v>
      </c>
      <c r="I15" s="52">
        <f t="shared" si="0"/>
        <v>0.14446413799999999</v>
      </c>
      <c r="J15" s="52">
        <f t="shared" si="0"/>
        <v>0.14446413799999999</v>
      </c>
      <c r="K15" s="52">
        <f t="shared" si="0"/>
        <v>0.14446413799999999</v>
      </c>
      <c r="L15" s="52">
        <f t="shared" si="0"/>
        <v>0.12260794</v>
      </c>
      <c r="M15" s="52">
        <f t="shared" si="0"/>
        <v>0.12260794</v>
      </c>
      <c r="N15" s="52">
        <f t="shared" si="0"/>
        <v>0.12260794</v>
      </c>
      <c r="O15" s="52">
        <f t="shared" si="0"/>
        <v>0.12260794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/8TE3IEj+geQsV93eeWxgM82F1xdYAichxQCKfhl3QvpnZVg9jKWpj6+omzRFpMVrjnbf94XPiXaxI0aVwMbg==" saltValue="EBemgOsxjQDFgYZ3RsRrD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0.7200763821601871</v>
      </c>
      <c r="D2" s="53">
        <v>0.45918130000000001</v>
      </c>
      <c r="E2" s="53"/>
      <c r="F2" s="53"/>
      <c r="G2" s="53"/>
    </row>
    <row r="3" spans="1:7" x14ac:dyDescent="0.25">
      <c r="B3" s="3" t="s">
        <v>127</v>
      </c>
      <c r="C3" s="53">
        <v>0.14221075177192699</v>
      </c>
      <c r="D3" s="53">
        <v>0.20233039999999999</v>
      </c>
      <c r="E3" s="53"/>
      <c r="F3" s="53"/>
      <c r="G3" s="53"/>
    </row>
    <row r="4" spans="1:7" x14ac:dyDescent="0.25">
      <c r="B4" s="3" t="s">
        <v>126</v>
      </c>
      <c r="C4" s="53">
        <v>0.11423513293266301</v>
      </c>
      <c r="D4" s="53">
        <v>0.2529962</v>
      </c>
      <c r="E4" s="53">
        <v>0.77814704179763794</v>
      </c>
      <c r="F4" s="53">
        <v>0.46696874499321001</v>
      </c>
      <c r="G4" s="53"/>
    </row>
    <row r="5" spans="1:7" x14ac:dyDescent="0.25">
      <c r="B5" s="3" t="s">
        <v>125</v>
      </c>
      <c r="C5" s="52">
        <v>2.3477738723158802E-2</v>
      </c>
      <c r="D5" s="52">
        <v>8.5492126643657698E-2</v>
      </c>
      <c r="E5" s="52">
        <f>1-SUM(E2:E4)</f>
        <v>0.22185295820236206</v>
      </c>
      <c r="F5" s="52">
        <f>1-SUM(F2:F4)</f>
        <v>0.53303125500678994</v>
      </c>
      <c r="G5" s="52">
        <f>1-SUM(G2:G4)</f>
        <v>1</v>
      </c>
    </row>
  </sheetData>
  <sheetProtection algorithmName="SHA-512" hashValue="WpWjTw8ibM6Qfu7CcYldbtI3m3+DsHhR0wAE2oGqPhGai3GvET/reuijd777u5Ka+hvYqzy0oF9BMrDLyxQjvw==" saltValue="ZnTzwSZgXfeTllDOPhFag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GErcB62nlT7ZWysw1EoO56c00Z4/z3Yg5n0tISo6ZzdMQhUtyT6ccuBAnXVvZyerOlBdYLwTh8NhpMJR8EYC5g==" saltValue="p2ujTUCBLrHhp/NiV7tVJ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w+2LOA55Fzl2atM9LXRosAihb1iQ4Fhe8HCoLoXqT9a3i8ki480tMq9KjvpTvlmV6P8xLaOQ5Id+VR5gnZJlWA==" saltValue="8DufJawGTrpejauX4qVOE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43xh+xfuo4YMh8QYTkZwi0V2dPhkYEKL5D41MZ1n3DVnkl6rpkuKe0VJrvjj1H9AjM2HsydsTUM7Nhw5F5ZosQ==" saltValue="w5eJSpaQQPyGa8neLYctR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iv8apLj1luI1HoZuVFyC6sP5O9bACoYqdodbL7Q/oCNbI7Myuj7x8cZvZDwfo6saWuMffPYYys2BEEoLrnY+5A==" saltValue="nOdc0pnGMCfJ/WtBky40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2024-03-18T01:03:24Z</dcterms:modified>
</cp:coreProperties>
</file>