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30A1E09A-AEED-4C48-819E-841A6B18A7D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A40" i="2"/>
  <c r="H39" i="2"/>
  <c r="G39" i="2"/>
  <c r="I39" i="2" s="1"/>
  <c r="A39" i="2"/>
  <c r="I38" i="2"/>
  <c r="H38" i="2"/>
  <c r="G38" i="2"/>
  <c r="A37" i="2"/>
  <c r="A35" i="2"/>
  <c r="A34" i="2"/>
  <c r="A33" i="2"/>
  <c r="A32" i="2"/>
  <c r="A26" i="2"/>
  <c r="A25" i="2"/>
  <c r="A24" i="2"/>
  <c r="A22" i="2"/>
  <c r="A21" i="2"/>
  <c r="A16" i="2"/>
  <c r="A14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A3" i="2"/>
  <c r="H2" i="2"/>
  <c r="G2" i="2"/>
  <c r="I2" i="2" s="1"/>
  <c r="A2" i="2"/>
  <c r="A31" i="2" s="1"/>
  <c r="C33" i="1"/>
  <c r="C20" i="1"/>
  <c r="I10" i="2" l="1"/>
  <c r="A17" i="2"/>
  <c r="A27" i="2"/>
  <c r="A38" i="2"/>
  <c r="I4" i="2"/>
  <c r="A18" i="2"/>
  <c r="A29" i="2"/>
  <c r="A19" i="2"/>
  <c r="A3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<sst xmlns="http://schemas.openxmlformats.org/spreadsheetml/2006/main" count="2092" uniqueCount="341">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</sst>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2948879.40625</v>
      </c>
    </row>
    <row r="8" spans="1:3" ht="15" customHeight="1" x14ac:dyDescent="0.25">
      <c r="B8" s="5" t="s">
        <v>44</v>
      </c>
      <c r="C8" s="44">
        <v>0.15</v>
      </c>
    </row>
    <row r="9" spans="1:3" ht="15" customHeight="1" x14ac:dyDescent="0.25">
      <c r="B9" s="5" t="s">
        <v>43</v>
      </c>
      <c r="C9" s="45">
        <v>2.5600000000000001E-2</v>
      </c>
    </row>
    <row r="10" spans="1:3" ht="15" customHeight="1" x14ac:dyDescent="0.25">
      <c r="B10" s="5" t="s">
        <v>56</v>
      </c>
      <c r="C10" s="45">
        <v>0.57262748718261702</v>
      </c>
    </row>
    <row r="11" spans="1:3" ht="15" customHeight="1" x14ac:dyDescent="0.25">
      <c r="B11" s="5" t="s">
        <v>49</v>
      </c>
      <c r="C11" s="45">
        <v>0.69400000000000006</v>
      </c>
    </row>
    <row r="12" spans="1:3" ht="15" customHeight="1" x14ac:dyDescent="0.25">
      <c r="B12" s="5" t="s">
        <v>41</v>
      </c>
      <c r="C12" s="45">
        <v>0.84900000000000009</v>
      </c>
    </row>
    <row r="13" spans="1:3" ht="15" customHeight="1" x14ac:dyDescent="0.25">
      <c r="B13" s="5" t="s">
        <v>62</v>
      </c>
      <c r="C13" s="45">
        <v>0.439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0.1673</v>
      </c>
    </row>
    <row r="24" spans="1:3" ht="15" customHeight="1" x14ac:dyDescent="0.25">
      <c r="B24" s="15" t="s">
        <v>46</v>
      </c>
      <c r="C24" s="45">
        <v>0.62609999999999999</v>
      </c>
    </row>
    <row r="25" spans="1:3" ht="15" customHeight="1" x14ac:dyDescent="0.25">
      <c r="B25" s="15" t="s">
        <v>47</v>
      </c>
      <c r="C25" s="45">
        <v>0.1709</v>
      </c>
    </row>
    <row r="26" spans="1:3" ht="15" customHeight="1" x14ac:dyDescent="0.25">
      <c r="B26" s="15" t="s">
        <v>48</v>
      </c>
      <c r="C26" s="45">
        <v>3.5700000000000003E-2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0.39664624370396601</v>
      </c>
    </row>
    <row r="30" spans="1:3" ht="14.25" customHeight="1" x14ac:dyDescent="0.25">
      <c r="B30" s="25" t="s">
        <v>63</v>
      </c>
      <c r="C30" s="99">
        <v>5.3160938310531598E-2</v>
      </c>
    </row>
    <row r="31" spans="1:3" ht="14.25" customHeight="1" x14ac:dyDescent="0.25">
      <c r="B31" s="25" t="s">
        <v>10</v>
      </c>
      <c r="C31" s="99">
        <v>7.5500634280755E-2</v>
      </c>
    </row>
    <row r="32" spans="1:3" ht="14.25" customHeight="1" x14ac:dyDescent="0.25">
      <c r="B32" s="25" t="s">
        <v>11</v>
      </c>
      <c r="C32" s="99">
        <v>0.47469218370474697</v>
      </c>
    </row>
    <row r="33" spans="1:5" ht="13" customHeight="1" x14ac:dyDescent="0.25">
      <c r="B33" s="27" t="s">
        <v>60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19.779938272721498</v>
      </c>
    </row>
    <row r="38" spans="1:5" ht="15" customHeight="1" x14ac:dyDescent="0.25">
      <c r="B38" s="11" t="s">
        <v>35</v>
      </c>
      <c r="C38" s="43">
        <v>25.618696562971401</v>
      </c>
      <c r="D38" s="12"/>
      <c r="E38" s="13"/>
    </row>
    <row r="39" spans="1:5" ht="15" customHeight="1" x14ac:dyDescent="0.25">
      <c r="B39" s="11" t="s">
        <v>61</v>
      </c>
      <c r="C39" s="43">
        <v>30.792190872791199</v>
      </c>
      <c r="D39" s="12"/>
      <c r="E39" s="12"/>
    </row>
    <row r="40" spans="1:5" ht="15" customHeight="1" x14ac:dyDescent="0.25">
      <c r="B40" s="11" t="s">
        <v>36</v>
      </c>
      <c r="C40" s="100">
        <v>1.86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17.4554297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1.5018999999999999E-2</v>
      </c>
      <c r="D45" s="12"/>
    </row>
    <row r="46" spans="1:5" ht="15.75" customHeight="1" x14ac:dyDescent="0.25">
      <c r="B46" s="11" t="s">
        <v>51</v>
      </c>
      <c r="C46" s="45">
        <v>9.9096600000000007E-2</v>
      </c>
      <c r="D46" s="12"/>
    </row>
    <row r="47" spans="1:5" ht="15.75" customHeight="1" x14ac:dyDescent="0.25">
      <c r="B47" s="11" t="s">
        <v>59</v>
      </c>
      <c r="C47" s="45">
        <v>0.37001590000000001</v>
      </c>
      <c r="D47" s="12"/>
      <c r="E47" s="13"/>
    </row>
    <row r="48" spans="1:5" ht="15" customHeight="1" x14ac:dyDescent="0.25">
      <c r="B48" s="11" t="s">
        <v>58</v>
      </c>
      <c r="C48" s="46">
        <v>0.51586849999999995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2.4</v>
      </c>
      <c r="D51" s="12"/>
    </row>
    <row r="52" spans="1:4" ht="15" customHeight="1" x14ac:dyDescent="0.25">
      <c r="B52" s="11" t="s">
        <v>13</v>
      </c>
      <c r="C52" s="100">
        <v>2.4</v>
      </c>
    </row>
    <row r="53" spans="1:4" ht="15.75" customHeight="1" x14ac:dyDescent="0.25">
      <c r="B53" s="11" t="s">
        <v>16</v>
      </c>
      <c r="C53" s="100">
        <v>2.4</v>
      </c>
    </row>
    <row r="54" spans="1:4" ht="15.75" customHeight="1" x14ac:dyDescent="0.25">
      <c r="B54" s="11" t="s">
        <v>14</v>
      </c>
      <c r="C54" s="100">
        <v>2.4</v>
      </c>
    </row>
    <row r="55" spans="1:4" ht="15.75" customHeight="1" x14ac:dyDescent="0.25">
      <c r="B55" s="11" t="s">
        <v>15</v>
      </c>
      <c r="C55" s="100">
        <v>2.4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2.1666666666666671E-2</v>
      </c>
    </row>
    <row r="59" spans="1:4" ht="15.75" customHeight="1" x14ac:dyDescent="0.25">
      <c r="B59" s="11" t="s">
        <v>40</v>
      </c>
      <c r="C59" s="45">
        <v>0.50705099999999992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0.21813127999999901</v>
      </c>
    </row>
    <row r="63" spans="1:4" ht="15.75" customHeight="1" x14ac:dyDescent="0.3">
      <c r="A63" s="4"/>
    </row>
  </sheetData>
  <sheetProtection algorithmName="SHA-512" hashValue="ScITgLiH29JdTmLT+HtVU5SKnnm2nbnYKMdgYxlC+023276MI2TtaAiMjwHS+fcPCsXVqcacWbHdcEobACt12A==" saltValue="MOYQL8Rno4D3XnAP7yjm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0.44258721559001901</v>
      </c>
      <c r="C2" s="98">
        <v>0.95</v>
      </c>
      <c r="D2" s="56">
        <v>36.247519202644909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44.666649407350029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72.912225149850372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1.223649899572512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14.191711276470389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14.191711276470389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14.191711276470389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14.191711276470389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14.191711276470389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14.191711276470389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0.49399923843919402</v>
      </c>
      <c r="C16" s="98">
        <v>0.95</v>
      </c>
      <c r="D16" s="56">
        <v>0.2479965587591009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1.783669753024828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1.783669753024828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0.70310981750000001</v>
      </c>
      <c r="C21" s="98">
        <v>0.95</v>
      </c>
      <c r="D21" s="56">
        <v>9.0332234091804775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24.192824415868039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0.16832067489999999</v>
      </c>
      <c r="C23" s="98">
        <v>0.95</v>
      </c>
      <c r="D23" s="56">
        <v>4.6601859455142458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0.69017188258597206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0.47844153398485301</v>
      </c>
      <c r="C27" s="98">
        <v>0.95</v>
      </c>
      <c r="D27" s="56">
        <v>20.497190899555481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0.59530632019999996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63.934132245620098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9.1000000000000004E-3</v>
      </c>
      <c r="C31" s="98">
        <v>0.95</v>
      </c>
      <c r="D31" s="56">
        <v>1.2528760783438719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0.58612727999999992</v>
      </c>
      <c r="C32" s="98">
        <v>0.95</v>
      </c>
      <c r="D32" s="56">
        <v>0.47412256872115971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0.62053595449258603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0.76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0.37915290829999998</v>
      </c>
      <c r="C38" s="98">
        <v>0.95</v>
      </c>
      <c r="D38" s="56">
        <v>2.060337016073285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0.39709548950000001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+uyEHdz0l1k5LVTE7mFEjszJF/7xiDfBlVC/iDsYzRwTZOfv1nCjHLWblbHwB4laSSf+gT0mjZbs/GzIppA3QQ==" saltValue="0pBQtSWowZCfp40R20kG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u8g5VQW6SQzJXRr6mHTZQa63/hf1h0Ap783nnrkikJ6IKr4EMTZCzec3ad+2UuZD7hAV5QvShrPJVsBK9KQwfw==" saltValue="jPSJByqoM9Iefgt8NT7ME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K6gRSJqG38gsCDp40L4gN9UehTa9EzFDVLyqmLNAU2TKI5W6XWyaso94a1S8yyqu+pUsh8w9Dnh5J6FkM0L3kw==" saltValue="Jdvec/6bLNMwHa+XdUD8Y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6</v>
      </c>
      <c r="B3" s="21">
        <f>frac_mam_1month * 2.6</f>
        <v>0.286367172</v>
      </c>
      <c r="C3" s="21">
        <f>frac_mam_1_5months * 2.6</f>
        <v>0.286367172</v>
      </c>
      <c r="D3" s="21">
        <f>frac_mam_6_11months * 2.6</f>
        <v>0.267502352</v>
      </c>
      <c r="E3" s="21">
        <f>frac_mam_12_23months * 2.6</f>
        <v>0.278405348</v>
      </c>
      <c r="F3" s="21">
        <f>frac_mam_24_59months * 2.6</f>
        <v>0.20934607460000004</v>
      </c>
    </row>
    <row r="4" spans="1:6" ht="15.75" customHeight="1" x14ac:dyDescent="0.25">
      <c r="A4" s="3" t="s">
        <v>207</v>
      </c>
      <c r="B4" s="21">
        <f>frac_sam_1month * 2.6</f>
        <v>0.12269331360000001</v>
      </c>
      <c r="C4" s="21">
        <f>frac_sam_1_5months * 2.6</f>
        <v>0.12269331360000001</v>
      </c>
      <c r="D4" s="21">
        <f>frac_sam_6_11months * 2.6</f>
        <v>0.12628498479999997</v>
      </c>
      <c r="E4" s="21">
        <f>frac_sam_12_23months * 2.6</f>
        <v>9.5964034400000009E-2</v>
      </c>
      <c r="F4" s="21">
        <f>frac_sam_24_59months * 2.6</f>
        <v>5.5895681400000008E-2</v>
      </c>
    </row>
  </sheetData>
  <sheetProtection algorithmName="SHA-512" hashValue="LiwmFJYzpegqw/NQ0qkGNsg39yTrvRxqbKhRl0z1SztTn6h1tNq9JSMejK2S4BgYv0VpuaFJ1n4juPblLVnXpQ==" saltValue="wNbtkdSmsNig4yFAGf13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0.15</v>
      </c>
      <c r="E2" s="60">
        <f>food_insecure</f>
        <v>0.15</v>
      </c>
      <c r="F2" s="60">
        <f>food_insecure</f>
        <v>0.15</v>
      </c>
      <c r="G2" s="60">
        <f>food_insecure</f>
        <v>0.15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0.15</v>
      </c>
      <c r="F5" s="60">
        <f>food_insecure</f>
        <v>0.15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0.15</v>
      </c>
      <c r="F8" s="60">
        <f>food_insecure</f>
        <v>0.15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0.15</v>
      </c>
      <c r="F9" s="60">
        <f>food_insecure</f>
        <v>0.15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0.84900000000000009</v>
      </c>
      <c r="E10" s="60">
        <f>IF(ISBLANK(comm_deliv), frac_children_health_facility,1)</f>
        <v>0.84900000000000009</v>
      </c>
      <c r="F10" s="60">
        <f>IF(ISBLANK(comm_deliv), frac_children_health_facility,1)</f>
        <v>0.84900000000000009</v>
      </c>
      <c r="G10" s="60">
        <f>IF(ISBLANK(comm_deliv), frac_children_health_facility,1)</f>
        <v>0.84900000000000009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0.15</v>
      </c>
      <c r="I15" s="60">
        <f>food_insecure</f>
        <v>0.15</v>
      </c>
      <c r="J15" s="60">
        <f>food_insecure</f>
        <v>0.15</v>
      </c>
      <c r="K15" s="60">
        <f>food_insecure</f>
        <v>0.15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0.69400000000000006</v>
      </c>
      <c r="I18" s="60">
        <f>frac_PW_health_facility</f>
        <v>0.69400000000000006</v>
      </c>
      <c r="J18" s="60">
        <f>frac_PW_health_facility</f>
        <v>0.69400000000000006</v>
      </c>
      <c r="K18" s="60">
        <f>frac_PW_health_facility</f>
        <v>0.69400000000000006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2.5600000000000001E-2</v>
      </c>
      <c r="I19" s="60">
        <f>frac_malaria_risk</f>
        <v>2.5600000000000001E-2</v>
      </c>
      <c r="J19" s="60">
        <f>frac_malaria_risk</f>
        <v>2.5600000000000001E-2</v>
      </c>
      <c r="K19" s="60">
        <f>frac_malaria_risk</f>
        <v>2.5600000000000001E-2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0.439</v>
      </c>
      <c r="M24" s="60">
        <f>famplan_unmet_need</f>
        <v>0.439</v>
      </c>
      <c r="N24" s="60">
        <f>famplan_unmet_need</f>
        <v>0.439</v>
      </c>
      <c r="O24" s="60">
        <f>famplan_unmet_need</f>
        <v>0.439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0.22287476543426521</v>
      </c>
      <c r="M25" s="60">
        <f>(1-food_insecure)*(0.49)+food_insecure*(0.7)</f>
        <v>0.52149999999999996</v>
      </c>
      <c r="N25" s="60">
        <f>(1-food_insecure)*(0.49)+food_insecure*(0.7)</f>
        <v>0.52149999999999996</v>
      </c>
      <c r="O25" s="60">
        <f>(1-food_insecure)*(0.49)+food_insecure*(0.7)</f>
        <v>0.52149999999999996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9.551775661468509E-2</v>
      </c>
      <c r="M26" s="60">
        <f>(1-food_insecure)*(0.21)+food_insecure*(0.3)</f>
        <v>0.22349999999999998</v>
      </c>
      <c r="N26" s="60">
        <f>(1-food_insecure)*(0.21)+food_insecure*(0.3)</f>
        <v>0.22349999999999998</v>
      </c>
      <c r="O26" s="60">
        <f>(1-food_insecure)*(0.21)+food_insecure*(0.3)</f>
        <v>0.22349999999999998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0.10897999076843266</v>
      </c>
      <c r="M27" s="60">
        <f>(1-food_insecure)*(0.3)</f>
        <v>0.255</v>
      </c>
      <c r="N27" s="60">
        <f>(1-food_insecure)*(0.3)</f>
        <v>0.255</v>
      </c>
      <c r="O27" s="60">
        <f>(1-food_insecure)*(0.3)</f>
        <v>0.255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0.57262748718261702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2.5600000000000001E-2</v>
      </c>
      <c r="D34" s="60">
        <f t="shared" si="3"/>
        <v>2.5600000000000001E-2</v>
      </c>
      <c r="E34" s="60">
        <f t="shared" si="3"/>
        <v>2.5600000000000001E-2</v>
      </c>
      <c r="F34" s="60">
        <f t="shared" si="3"/>
        <v>2.5600000000000001E-2</v>
      </c>
      <c r="G34" s="60">
        <f t="shared" si="3"/>
        <v>2.5600000000000001E-2</v>
      </c>
      <c r="H34" s="60">
        <f t="shared" si="3"/>
        <v>2.5600000000000001E-2</v>
      </c>
      <c r="I34" s="60">
        <f t="shared" si="3"/>
        <v>2.5600000000000001E-2</v>
      </c>
      <c r="J34" s="60">
        <f t="shared" si="3"/>
        <v>2.5600000000000001E-2</v>
      </c>
      <c r="K34" s="60">
        <f t="shared" si="3"/>
        <v>2.5600000000000001E-2</v>
      </c>
      <c r="L34" s="60">
        <f t="shared" si="3"/>
        <v>2.5600000000000001E-2</v>
      </c>
      <c r="M34" s="60">
        <f t="shared" si="3"/>
        <v>2.5600000000000001E-2</v>
      </c>
      <c r="N34" s="60">
        <f t="shared" si="3"/>
        <v>2.5600000000000001E-2</v>
      </c>
      <c r="O34" s="60">
        <f t="shared" si="3"/>
        <v>2.5600000000000001E-2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EbWuHQnpN7G/XhbKntbnzvZ9BNOysXTcLbKCmT1O+IR5Vf+498F4U3bnpPK+Oc8JgfJA+5a/TE0msaLjiLy09Q==" saltValue="65sIGuMRC3H91iIKpl8pd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7litxu46D/umysfLoosxQPZaiA3bdTJYm2GqsM0+2x/MmClYNbzbxTvc0OfEwPG0KJfJE0e9XJOZnM0/2lTFCA==" saltValue="n/Nf5qpYzDcHrYy5yOksb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/Yg5zXQA+0F7fCODrJNIuqI3p9hLPmy9iGAkrbrs8H4+6NeGznW3unSGjjFKTTvz2dtT3JmTrwMBpjpanqXwA==" saltValue="tPqxaYVoF+XN03+z27VN+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rhlTa6m/VI4lYVlUsKzCvAGeZp22Y+eDSYJkcG8L0O6fv9btThR1yAFXRUFaTBVVyN2/D1OdWoaZNjuKFXqJA==" saltValue="/RKMiGvfZp/5nYRhAxP7a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2uvm2XBtpE6VlTwVno/mlqEdIxaweq6E5N8NFDT8O2uaHJwMwJDbcoCW802eThpUqlcIs4zkYcyWwknLuzWTw==" saltValue="maYh5FAgPC9KyMBltvZgV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mF/bXWNLt6D8zvOr+LrxXj0JVuVgWtEYqcRli9YXJHFUKQCTzYsuwiUVuSuF0h0CTnMawf2Ovq8kqH0Bif1RA==" saltValue="abLKN/+YOO/G62XfthDa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565326.06400000001</v>
      </c>
      <c r="C2" s="49">
        <v>1570000</v>
      </c>
      <c r="D2" s="49">
        <v>2965000</v>
      </c>
      <c r="E2" s="49">
        <v>2410000</v>
      </c>
      <c r="F2" s="49">
        <v>1810000</v>
      </c>
      <c r="G2" s="17">
        <f t="shared" ref="G2:G11" si="0">C2+D2+E2+F2</f>
        <v>8755000</v>
      </c>
      <c r="H2" s="17">
        <f t="shared" ref="H2:H11" si="1">(B2 + stillbirth*B2/(1000-stillbirth))/(1-abortion)</f>
        <v>653828.84526249347</v>
      </c>
      <c r="I2" s="17">
        <f t="shared" ref="I2:I11" si="2">G2-H2</f>
        <v>8101171.1547375061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561516.625</v>
      </c>
      <c r="C3" s="50">
        <v>1554000</v>
      </c>
      <c r="D3" s="50">
        <v>2996000</v>
      </c>
      <c r="E3" s="50">
        <v>2465000</v>
      </c>
      <c r="F3" s="50">
        <v>1866000</v>
      </c>
      <c r="G3" s="17">
        <f t="shared" si="0"/>
        <v>8881000</v>
      </c>
      <c r="H3" s="17">
        <f t="shared" si="1"/>
        <v>649423.03194328328</v>
      </c>
      <c r="I3" s="17">
        <f t="shared" si="2"/>
        <v>8231576.968056717</v>
      </c>
    </row>
    <row r="4" spans="1:9" ht="15.75" customHeight="1" x14ac:dyDescent="0.25">
      <c r="A4" s="5">
        <f t="shared" si="3"/>
        <v>2023</v>
      </c>
      <c r="B4" s="49">
        <v>557437.29599999997</v>
      </c>
      <c r="C4" s="50">
        <v>1535000</v>
      </c>
      <c r="D4" s="50">
        <v>3019000</v>
      </c>
      <c r="E4" s="50">
        <v>2520000</v>
      </c>
      <c r="F4" s="50">
        <v>1923000</v>
      </c>
      <c r="G4" s="17">
        <f t="shared" si="0"/>
        <v>8997000</v>
      </c>
      <c r="H4" s="17">
        <f t="shared" si="1"/>
        <v>644705.07687387778</v>
      </c>
      <c r="I4" s="17">
        <f t="shared" si="2"/>
        <v>8352294.923126122</v>
      </c>
    </row>
    <row r="5" spans="1:9" ht="15.75" customHeight="1" x14ac:dyDescent="0.25">
      <c r="A5" s="5">
        <f t="shared" si="3"/>
        <v>2024</v>
      </c>
      <c r="B5" s="49">
        <v>553056.7350000001</v>
      </c>
      <c r="C5" s="50">
        <v>1512000</v>
      </c>
      <c r="D5" s="50">
        <v>3032000</v>
      </c>
      <c r="E5" s="50">
        <v>2575000</v>
      </c>
      <c r="F5" s="50">
        <v>1980000</v>
      </c>
      <c r="G5" s="17">
        <f t="shared" si="0"/>
        <v>9099000</v>
      </c>
      <c r="H5" s="17">
        <f t="shared" si="1"/>
        <v>639638.73140951607</v>
      </c>
      <c r="I5" s="17">
        <f t="shared" si="2"/>
        <v>8459361.2685904838</v>
      </c>
    </row>
    <row r="6" spans="1:9" ht="15.75" customHeight="1" x14ac:dyDescent="0.25">
      <c r="A6" s="5">
        <f t="shared" si="3"/>
        <v>2025</v>
      </c>
      <c r="B6" s="49">
        <v>548346.10400000005</v>
      </c>
      <c r="C6" s="50">
        <v>1484000</v>
      </c>
      <c r="D6" s="50">
        <v>3031000</v>
      </c>
      <c r="E6" s="50">
        <v>2627000</v>
      </c>
      <c r="F6" s="50">
        <v>2036000</v>
      </c>
      <c r="G6" s="17">
        <f t="shared" si="0"/>
        <v>9178000</v>
      </c>
      <c r="H6" s="17">
        <f t="shared" si="1"/>
        <v>634190.64291100367</v>
      </c>
      <c r="I6" s="17">
        <f t="shared" si="2"/>
        <v>8543809.3570889961</v>
      </c>
    </row>
    <row r="7" spans="1:9" ht="15.75" customHeight="1" x14ac:dyDescent="0.25">
      <c r="A7" s="5">
        <f t="shared" si="3"/>
        <v>2026</v>
      </c>
      <c r="B7" s="49">
        <v>541440.38080000004</v>
      </c>
      <c r="C7" s="50">
        <v>1448000</v>
      </c>
      <c r="D7" s="50">
        <v>3032000</v>
      </c>
      <c r="E7" s="50">
        <v>2682000</v>
      </c>
      <c r="F7" s="50">
        <v>2091000</v>
      </c>
      <c r="G7" s="17">
        <f t="shared" si="0"/>
        <v>9253000</v>
      </c>
      <c r="H7" s="17">
        <f t="shared" si="1"/>
        <v>626203.81670028355</v>
      </c>
      <c r="I7" s="17">
        <f t="shared" si="2"/>
        <v>8626796.1832997166</v>
      </c>
    </row>
    <row r="8" spans="1:9" ht="15.75" customHeight="1" x14ac:dyDescent="0.25">
      <c r="A8" s="5">
        <f t="shared" si="3"/>
        <v>2027</v>
      </c>
      <c r="B8" s="49">
        <v>534171.14400000009</v>
      </c>
      <c r="C8" s="50">
        <v>1406000</v>
      </c>
      <c r="D8" s="50">
        <v>3022000</v>
      </c>
      <c r="E8" s="50">
        <v>2733000</v>
      </c>
      <c r="F8" s="50">
        <v>2148000</v>
      </c>
      <c r="G8" s="17">
        <f t="shared" si="0"/>
        <v>9309000</v>
      </c>
      <c r="H8" s="17">
        <f t="shared" si="1"/>
        <v>617796.56820150639</v>
      </c>
      <c r="I8" s="17">
        <f t="shared" si="2"/>
        <v>8691203.4317984935</v>
      </c>
    </row>
    <row r="9" spans="1:9" ht="15.75" customHeight="1" x14ac:dyDescent="0.25">
      <c r="A9" s="5">
        <f t="shared" si="3"/>
        <v>2028</v>
      </c>
      <c r="B9" s="49">
        <v>526548.40520000015</v>
      </c>
      <c r="C9" s="50">
        <v>1362000</v>
      </c>
      <c r="D9" s="50">
        <v>3000000</v>
      </c>
      <c r="E9" s="50">
        <v>2781000</v>
      </c>
      <c r="F9" s="50">
        <v>2202000</v>
      </c>
      <c r="G9" s="17">
        <f t="shared" si="0"/>
        <v>9345000</v>
      </c>
      <c r="H9" s="17">
        <f t="shared" si="1"/>
        <v>608980.47634811269</v>
      </c>
      <c r="I9" s="17">
        <f t="shared" si="2"/>
        <v>8736019.5236518867</v>
      </c>
    </row>
    <row r="10" spans="1:9" ht="15.75" customHeight="1" x14ac:dyDescent="0.25">
      <c r="A10" s="5">
        <f t="shared" si="3"/>
        <v>2029</v>
      </c>
      <c r="B10" s="49">
        <v>518550.67040000012</v>
      </c>
      <c r="C10" s="50">
        <v>1326000</v>
      </c>
      <c r="D10" s="50">
        <v>2966000</v>
      </c>
      <c r="E10" s="50">
        <v>2827000</v>
      </c>
      <c r="F10" s="50">
        <v>2257000</v>
      </c>
      <c r="G10" s="17">
        <f t="shared" si="0"/>
        <v>9376000</v>
      </c>
      <c r="H10" s="17">
        <f t="shared" si="1"/>
        <v>599730.68221691612</v>
      </c>
      <c r="I10" s="17">
        <f t="shared" si="2"/>
        <v>8776269.3177830838</v>
      </c>
    </row>
    <row r="11" spans="1:9" ht="15.75" customHeight="1" x14ac:dyDescent="0.25">
      <c r="A11" s="5">
        <f t="shared" si="3"/>
        <v>2030</v>
      </c>
      <c r="B11" s="49">
        <v>510190.17599999998</v>
      </c>
      <c r="C11" s="50">
        <v>1303000</v>
      </c>
      <c r="D11" s="50">
        <v>2921000</v>
      </c>
      <c r="E11" s="50">
        <v>2865000</v>
      </c>
      <c r="F11" s="50">
        <v>2312000</v>
      </c>
      <c r="G11" s="17">
        <f t="shared" si="0"/>
        <v>9401000</v>
      </c>
      <c r="H11" s="17">
        <f t="shared" si="1"/>
        <v>590061.3378376771</v>
      </c>
      <c r="I11" s="17">
        <f t="shared" si="2"/>
        <v>8810938.6621623226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5rjAjE/X5oT/ukKBkU43NxsT0RgZZYGAeSa5BF/907PC/NX3d3Ox6EvyNJmw7ACqj8CqhSu397+/bDr2sQqswg==" saltValue="FutvBv1rrGm36zIYXZ1V2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7.5388902740956985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7.5388902740956985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2.8781189489926153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2.8781189489926153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gnSSSczIKrxZevNXaP/Y3v8N8aPIGuCmQejtym4iqlhS/u7Zaq+KYd0RmyCC/IkzJb2jO4gU/UiX+4vkLYiE3Q==" saltValue="ftGSOuy0vIYsLeDmlzIoj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a9cYbauPoAhm++I5rfTbx6EHrmMNl8BcAwdWTcGit1PwBVajKSwvm3QIREKHqPWsxcY2Hw2+qKkytR0N/V9cOg==" saltValue="43zpEQ87uTxjZ/wSHoMm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0gtmNSuLC92Uk4t+fmMAyb6c4ueIX/3WuFC5rfbKRZNfDEbZZU6CK7qnValLQbKofLHVR5igA2YLAsMoAwcQA==" saltValue="xYvFe3T4QQ79rRt4GsRH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0.59144058214160633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0.53960449415093481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0.85655783133170416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0.82861122426166356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0.85655783133170416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0.82861122426166356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0.39016889467390159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0.34123945460647914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0.82188349291511076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0.78884667545252651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0.82188349291511076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0.78884667545252651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0.90351513968727704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0.88347255761223531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0.89169710796973334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0.86955402646904556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0.89169710796973334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0.86955402646904556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ME5N7SpYd6Ojl2RuJJp/rQf0UW21FMmib5nE+rSUZEeEYL5wML7+q1RwQaLsTGx24smd0DRVNzgoBlVJhyYeHw==" saltValue="6pbAVXwtLnB5kyxPrrvB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32GmeNUJTHoRwJ3VLQ8ufw4rxnCHHhhERRvV72QlkQKjDgbAlxdnFjtboyUfEP/7pLVv7OTG25THXLVibwOTXA==" saltValue="TCHnN0ss51ESSoAi/kgP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0.3377923762880265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0.57493642226433728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0.57493642226433728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0.60674157303370779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0.60674157303370779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0.60674157303370779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0.60674157303370779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0.62602842183994012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0.62602842183994012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0.62602842183994012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0.62602842183994012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0.44242774185992473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0.67783792746977678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0.67783792746977678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0.70588235294117663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0.70588235294117663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0.70588235294117663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0.70588235294117663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0.72253052164261944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0.72253052164261944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0.72253052164261944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0.72253052164261944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0.18888573829814775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0.38175677744708264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0.38175677744708264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0.41326530612244899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0.41326530612244899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0.41326530612244899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0.41326530612244899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0.43317642999728911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0.43317642999728911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0.43317642999728911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0.43317642999728911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0.31641173705250425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0.55103588308819462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0.55103588308819462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0.58333333333333315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0.58333333333333315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0.58333333333333315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0.58333333333333315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0.60301707026597851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0.60301707026597851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0.60301707026597851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0.60301707026597851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0.86512077565046597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0.94446775970599406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0.94446775970599406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0.95098039215686281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0.95098039215686281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0.95098039215686281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0.95098039215686281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0.9546464692276293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0.9546464692276293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0.9546464692276293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0.9546464692276293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0.69524110095379354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0.85813750905698682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0.85813750905698682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0.87341772151898756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0.87341772151898756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0.87341772151898756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0.87341772151898756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0.88216579272962947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0.88216579272962947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0.88216579272962947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0.88216579272962947</v>
      </c>
    </row>
  </sheetData>
  <sheetProtection algorithmName="SHA-512" hashValue="gUJOxs6P+c/eNnA8dXqi0ohzBPA+ibPF/lDDSGVe30CJnY80Cc7PIAEjM9QopY/SCP6BuHMShJ6X24KEDLnb3Q==" saltValue="DLh1sLFqxiCOn5+KVaKK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0.74275229216594418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0.74247497277359575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0.7447974950955415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0.74780314780204171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0.72947688256176657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0.73107643550909773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0.73015428257173953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0.73589061201883588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0.63826615275737419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0.63793110259610297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0.64074025613926411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0.64438629613063036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0.62234032650413207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0.62424705372114819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0.62314740836169746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0.63000578508565774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0.85621987397485044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0.85604116744667724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0.85753600130246299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0.85946441232289084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0.84759855034979081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0.84864458577844848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0.84804178379875084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0.85178079982172661</v>
      </c>
    </row>
  </sheetData>
  <sheetProtection algorithmName="SHA-512" hashValue="LF0nVnW1qoDrWD7SvOjaL2cFcWUXu2peSH7z1kVkqrwAA6E2i2XEhM/oEB3VamxEnq38YZeUqQF6RxSSbryJRA==" saltValue="HdnErV8d0GXBTcdkjgDjI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rqdiYkLQh/WwW9t6THMIFSLvAKE45fcGeT5KE+neZcvC9r8WYZChC2W+nHdFggkYlXd4m1adUQFb0Qomgr7Log==" saltValue="P5w6GOXLY2PHO6M4K1hu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dPHvcYDvxzmYgk3pPFQrSYYnZiif/wkfoAHF6huHcOaCJNeh7tHTzgMUhN1hZDRQ/chzsm0P0olBTgFM4Np5MA==" saltValue="yHF+/PPrU1umAuSpGUsoE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6.4333244558641197E-3</v>
      </c>
    </row>
    <row r="4" spans="1:8" ht="15.75" customHeight="1" x14ac:dyDescent="0.25">
      <c r="B4" s="19" t="s">
        <v>97</v>
      </c>
      <c r="C4" s="101">
        <v>0.15904549948856239</v>
      </c>
    </row>
    <row r="5" spans="1:8" ht="15.75" customHeight="1" x14ac:dyDescent="0.25">
      <c r="B5" s="19" t="s">
        <v>95</v>
      </c>
      <c r="C5" s="101">
        <v>5.8302992070967737E-2</v>
      </c>
    </row>
    <row r="6" spans="1:8" ht="15.75" customHeight="1" x14ac:dyDescent="0.25">
      <c r="B6" s="19" t="s">
        <v>91</v>
      </c>
      <c r="C6" s="101">
        <v>0.2286118697475612</v>
      </c>
    </row>
    <row r="7" spans="1:8" ht="15.75" customHeight="1" x14ac:dyDescent="0.25">
      <c r="B7" s="19" t="s">
        <v>96</v>
      </c>
      <c r="C7" s="101">
        <v>0.33446188393416798</v>
      </c>
    </row>
    <row r="8" spans="1:8" ht="15.75" customHeight="1" x14ac:dyDescent="0.25">
      <c r="B8" s="19" t="s">
        <v>98</v>
      </c>
      <c r="C8" s="101">
        <v>6.2025858391936252E-3</v>
      </c>
    </row>
    <row r="9" spans="1:8" ht="15.75" customHeight="1" x14ac:dyDescent="0.25">
      <c r="B9" s="19" t="s">
        <v>92</v>
      </c>
      <c r="C9" s="101">
        <v>0.13095877111869419</v>
      </c>
    </row>
    <row r="10" spans="1:8" ht="15.75" customHeight="1" x14ac:dyDescent="0.25">
      <c r="B10" s="19" t="s">
        <v>94</v>
      </c>
      <c r="C10" s="101">
        <v>7.598307334498848E-2</v>
      </c>
    </row>
    <row r="11" spans="1:8" ht="15.75" customHeight="1" x14ac:dyDescent="0.25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0.15321348525465009</v>
      </c>
      <c r="D14" s="55">
        <v>0.15321348525465009</v>
      </c>
      <c r="E14" s="55">
        <v>0.15321348525465009</v>
      </c>
      <c r="F14" s="55">
        <v>0.15321348525465009</v>
      </c>
    </row>
    <row r="15" spans="1:8" ht="15.75" customHeight="1" x14ac:dyDescent="0.25">
      <c r="B15" s="19" t="s">
        <v>102</v>
      </c>
      <c r="C15" s="101">
        <v>0.2483146274519738</v>
      </c>
      <c r="D15" s="101">
        <v>0.2483146274519738</v>
      </c>
      <c r="E15" s="101">
        <v>0.2483146274519738</v>
      </c>
      <c r="F15" s="101">
        <v>0.2483146274519738</v>
      </c>
    </row>
    <row r="16" spans="1:8" ht="15.75" customHeight="1" x14ac:dyDescent="0.25">
      <c r="B16" s="19" t="s">
        <v>2</v>
      </c>
      <c r="C16" s="101">
        <v>2.807801387896397E-2</v>
      </c>
      <c r="D16" s="101">
        <v>2.807801387896397E-2</v>
      </c>
      <c r="E16" s="101">
        <v>2.807801387896397E-2</v>
      </c>
      <c r="F16" s="101">
        <v>2.807801387896397E-2</v>
      </c>
    </row>
    <row r="17" spans="1:8" ht="15.75" customHeight="1" x14ac:dyDescent="0.25">
      <c r="B17" s="19" t="s">
        <v>90</v>
      </c>
      <c r="C17" s="101">
        <v>4.2090576290699372E-3</v>
      </c>
      <c r="D17" s="101">
        <v>4.2090576290699372E-3</v>
      </c>
      <c r="E17" s="101">
        <v>4.2090576290699372E-3</v>
      </c>
      <c r="F17" s="101">
        <v>4.2090576290699372E-3</v>
      </c>
    </row>
    <row r="18" spans="1:8" ht="15.75" customHeight="1" x14ac:dyDescent="0.25">
      <c r="B18" s="19" t="s">
        <v>3</v>
      </c>
      <c r="C18" s="101">
        <v>1.3659329639407301E-4</v>
      </c>
      <c r="D18" s="101">
        <v>1.3659329639407301E-4</v>
      </c>
      <c r="E18" s="101">
        <v>1.3659329639407301E-4</v>
      </c>
      <c r="F18" s="101">
        <v>1.3659329639407301E-4</v>
      </c>
    </row>
    <row r="19" spans="1:8" ht="15.75" customHeight="1" x14ac:dyDescent="0.25">
      <c r="B19" s="19" t="s">
        <v>101</v>
      </c>
      <c r="C19" s="101">
        <v>6.6078590648540741E-2</v>
      </c>
      <c r="D19" s="101">
        <v>6.6078590648540741E-2</v>
      </c>
      <c r="E19" s="101">
        <v>6.6078590648540741E-2</v>
      </c>
      <c r="F19" s="101">
        <v>6.6078590648540741E-2</v>
      </c>
    </row>
    <row r="20" spans="1:8" ht="15.75" customHeight="1" x14ac:dyDescent="0.25">
      <c r="B20" s="19" t="s">
        <v>79</v>
      </c>
      <c r="C20" s="101">
        <v>3.1979892208152312E-3</v>
      </c>
      <c r="D20" s="101">
        <v>3.1979892208152312E-3</v>
      </c>
      <c r="E20" s="101">
        <v>3.1979892208152312E-3</v>
      </c>
      <c r="F20" s="101">
        <v>3.1979892208152312E-3</v>
      </c>
    </row>
    <row r="21" spans="1:8" ht="15.75" customHeight="1" x14ac:dyDescent="0.25">
      <c r="B21" s="19" t="s">
        <v>88</v>
      </c>
      <c r="C21" s="101">
        <v>0.16373895085172649</v>
      </c>
      <c r="D21" s="101">
        <v>0.16373895085172649</v>
      </c>
      <c r="E21" s="101">
        <v>0.16373895085172649</v>
      </c>
      <c r="F21" s="101">
        <v>0.16373895085172649</v>
      </c>
    </row>
    <row r="22" spans="1:8" ht="15.75" customHeight="1" x14ac:dyDescent="0.25">
      <c r="B22" s="19" t="s">
        <v>99</v>
      </c>
      <c r="C22" s="101">
        <v>0.3330326917678656</v>
      </c>
      <c r="D22" s="101">
        <v>0.3330326917678656</v>
      </c>
      <c r="E22" s="101">
        <v>0.3330326917678656</v>
      </c>
      <c r="F22" s="101">
        <v>0.3330326917678656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4.7503243000000001E-2</v>
      </c>
    </row>
    <row r="27" spans="1:8" ht="15.75" customHeight="1" x14ac:dyDescent="0.25">
      <c r="B27" s="19" t="s">
        <v>89</v>
      </c>
      <c r="C27" s="101">
        <v>1.0367542E-2</v>
      </c>
    </row>
    <row r="28" spans="1:8" ht="15.75" customHeight="1" x14ac:dyDescent="0.25">
      <c r="B28" s="19" t="s">
        <v>103</v>
      </c>
      <c r="C28" s="101">
        <v>0.17293429099999999</v>
      </c>
    </row>
    <row r="29" spans="1:8" ht="15.75" customHeight="1" x14ac:dyDescent="0.25">
      <c r="B29" s="19" t="s">
        <v>86</v>
      </c>
      <c r="C29" s="101">
        <v>0.15789878800000001</v>
      </c>
    </row>
    <row r="30" spans="1:8" ht="15.75" customHeight="1" x14ac:dyDescent="0.25">
      <c r="B30" s="19" t="s">
        <v>4</v>
      </c>
      <c r="C30" s="101">
        <v>5.576656E-2</v>
      </c>
    </row>
    <row r="31" spans="1:8" ht="15.75" customHeight="1" x14ac:dyDescent="0.25">
      <c r="B31" s="19" t="s">
        <v>80</v>
      </c>
      <c r="C31" s="101">
        <v>6.3201558000000005E-2</v>
      </c>
    </row>
    <row r="32" spans="1:8" ht="15.75" customHeight="1" x14ac:dyDescent="0.25">
      <c r="B32" s="19" t="s">
        <v>85</v>
      </c>
      <c r="C32" s="101">
        <v>1.0057959E-2</v>
      </c>
    </row>
    <row r="33" spans="2:3" ht="15.75" customHeight="1" x14ac:dyDescent="0.25">
      <c r="B33" s="19" t="s">
        <v>100</v>
      </c>
      <c r="C33" s="101">
        <v>0.165459261</v>
      </c>
    </row>
    <row r="34" spans="2:3" ht="15.75" customHeight="1" x14ac:dyDescent="0.25">
      <c r="B34" s="19" t="s">
        <v>87</v>
      </c>
      <c r="C34" s="101">
        <v>0.316810798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MzYnX0Qg2MyXMjhRIJUlFMK3WEMNdp0YQptnD3xZTQyw0mHNT684lWxZdKfaERAhTjo+1oWtxj9bXAbPjFr+Sg==" saltValue="htOoC+VoFvbHzZEUUWGjk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0.58627563845335984</v>
      </c>
      <c r="D2" s="52">
        <f>IFERROR(1-_xlfn.NORM.DIST(_xlfn.NORM.INV(SUM(D4:D5), 0, 1) + 1, 0, 1, TRUE), "")</f>
        <v>0.58627563845335984</v>
      </c>
      <c r="E2" s="52">
        <f>IFERROR(1-_xlfn.NORM.DIST(_xlfn.NORM.INV(SUM(E4:E5), 0, 1) + 1, 0, 1, TRUE), "")</f>
        <v>0.45771654958700114</v>
      </c>
      <c r="F2" s="52">
        <f>IFERROR(1-_xlfn.NORM.DIST(_xlfn.NORM.INV(SUM(F4:F5), 0, 1) + 1, 0, 1, TRUE), "")</f>
        <v>0.27775857777504842</v>
      </c>
      <c r="G2" s="52">
        <f>IFERROR(1-_xlfn.NORM.DIST(_xlfn.NORM.INV(SUM(G4:G5), 0, 1) + 1, 0, 1, TRUE), "")</f>
        <v>0.26399607154080817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0.30210759254664021</v>
      </c>
      <c r="D3" s="52">
        <f>IFERROR(_xlfn.NORM.DIST(_xlfn.NORM.INV(SUM(D4:D5), 0, 1) + 1, 0, 1, TRUE) - SUM(D4:D5), "")</f>
        <v>0.30210759254664021</v>
      </c>
      <c r="E3" s="52">
        <f>IFERROR(_xlfn.NORM.DIST(_xlfn.NORM.INV(SUM(E4:E5), 0, 1) + 1, 0, 1, TRUE) - SUM(E4:E5), "")</f>
        <v>0.35657217541299885</v>
      </c>
      <c r="F3" s="52">
        <f>IFERROR(_xlfn.NORM.DIST(_xlfn.NORM.INV(SUM(F4:F5), 0, 1) + 1, 0, 1, TRUE) - SUM(F4:F5), "")</f>
        <v>0.38151703222495159</v>
      </c>
      <c r="G3" s="52">
        <f>IFERROR(_xlfn.NORM.DIST(_xlfn.NORM.INV(SUM(G4:G5), 0, 1) + 1, 0, 1, TRUE) - SUM(G4:G5), "")</f>
        <v>0.37991248845919179</v>
      </c>
    </row>
    <row r="4" spans="1:15" ht="15.75" customHeight="1" x14ac:dyDescent="0.25">
      <c r="B4" s="5" t="s">
        <v>110</v>
      </c>
      <c r="C4" s="45">
        <v>5.3734197999999997E-2</v>
      </c>
      <c r="D4" s="53">
        <v>5.3734197999999997E-2</v>
      </c>
      <c r="E4" s="53">
        <v>0.11594678999999999</v>
      </c>
      <c r="F4" s="53">
        <v>0.21983448</v>
      </c>
      <c r="G4" s="53">
        <v>0.22190624</v>
      </c>
    </row>
    <row r="5" spans="1:15" ht="15.75" customHeight="1" x14ac:dyDescent="0.25">
      <c r="B5" s="5" t="s">
        <v>106</v>
      </c>
      <c r="C5" s="45">
        <v>5.7882571000000001E-2</v>
      </c>
      <c r="D5" s="53">
        <v>5.7882571000000001E-2</v>
      </c>
      <c r="E5" s="53">
        <v>6.9764485000000001E-2</v>
      </c>
      <c r="F5" s="53">
        <v>0.12088991</v>
      </c>
      <c r="G5" s="53">
        <v>0.1341852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0.50218939490705505</v>
      </c>
      <c r="D8" s="52">
        <f>IFERROR(1-_xlfn.NORM.DIST(_xlfn.NORM.INV(SUM(D10:D11), 0, 1) + 1, 0, 1, TRUE), "")</f>
        <v>0.50218939490705505</v>
      </c>
      <c r="E8" s="52">
        <f>IFERROR(1-_xlfn.NORM.DIST(_xlfn.NORM.INV(SUM(E10:E11), 0, 1) + 1, 0, 1, TRUE), "")</f>
        <v>0.51204859940410108</v>
      </c>
      <c r="F8" s="52">
        <f>IFERROR(1-_xlfn.NORM.DIST(_xlfn.NORM.INV(SUM(F10:F11), 0, 1) + 1, 0, 1, TRUE), "")</f>
        <v>0.5249460229502324</v>
      </c>
      <c r="G8" s="52">
        <f>IFERROR(1-_xlfn.NORM.DIST(_xlfn.NORM.INV(SUM(G10:G11), 0, 1) + 1, 0, 1, TRUE), "")</f>
        <v>0.60647658220264544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0.34047964909294492</v>
      </c>
      <c r="D9" s="52">
        <f>IFERROR(_xlfn.NORM.DIST(_xlfn.NORM.INV(SUM(D10:D11), 0, 1) + 1, 0, 1, TRUE) - SUM(D10:D11), "")</f>
        <v>0.34047964909294492</v>
      </c>
      <c r="E9" s="52">
        <f>IFERROR(_xlfn.NORM.DIST(_xlfn.NORM.INV(SUM(E10:E11), 0, 1) + 1, 0, 1, TRUE) - SUM(E10:E11), "")</f>
        <v>0.3364947325958989</v>
      </c>
      <c r="F9" s="52">
        <f>IFERROR(_xlfn.NORM.DIST(_xlfn.NORM.INV(SUM(F10:F11), 0, 1) + 1, 0, 1, TRUE) - SUM(F10:F11), "")</f>
        <v>0.3310657530497676</v>
      </c>
      <c r="G9" s="52">
        <f>IFERROR(_xlfn.NORM.DIST(_xlfn.NORM.INV(SUM(G10:G11), 0, 1) + 1, 0, 1, TRUE) - SUM(G10:G11), "")</f>
        <v>0.29150735779735448</v>
      </c>
    </row>
    <row r="10" spans="1:15" ht="15.75" customHeight="1" x14ac:dyDescent="0.25">
      <c r="B10" s="5" t="s">
        <v>107</v>
      </c>
      <c r="C10" s="45">
        <v>0.11014122</v>
      </c>
      <c r="D10" s="53">
        <v>0.11014122</v>
      </c>
      <c r="E10" s="53">
        <v>0.10288551999999999</v>
      </c>
      <c r="F10" s="53">
        <v>0.10707898</v>
      </c>
      <c r="G10" s="53">
        <v>8.0517721000000014E-2</v>
      </c>
    </row>
    <row r="11" spans="1:15" ht="15.75" customHeight="1" x14ac:dyDescent="0.25">
      <c r="B11" s="5" t="s">
        <v>119</v>
      </c>
      <c r="C11" s="45">
        <v>4.7189736000000003E-2</v>
      </c>
      <c r="D11" s="53">
        <v>4.7189736000000003E-2</v>
      </c>
      <c r="E11" s="53">
        <v>4.8571147999999988E-2</v>
      </c>
      <c r="F11" s="53">
        <v>3.6909244000000001E-2</v>
      </c>
      <c r="G11" s="53">
        <v>2.1498339000000002E-2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0.82497910925000018</v>
      </c>
      <c r="D14" s="54">
        <v>0.80162762072500005</v>
      </c>
      <c r="E14" s="54">
        <v>0.80162762072500005</v>
      </c>
      <c r="F14" s="54">
        <v>0.47399307269000007</v>
      </c>
      <c r="G14" s="54">
        <v>0.47399307269000007</v>
      </c>
      <c r="H14" s="45">
        <v>0.4</v>
      </c>
      <c r="I14" s="55">
        <v>0.4</v>
      </c>
      <c r="J14" s="55">
        <v>0.4</v>
      </c>
      <c r="K14" s="55">
        <v>0.4</v>
      </c>
      <c r="L14" s="45">
        <v>0.34899999999999998</v>
      </c>
      <c r="M14" s="55">
        <v>0.34899999999999998</v>
      </c>
      <c r="N14" s="55">
        <v>0.34899999999999998</v>
      </c>
      <c r="O14" s="55">
        <v>0.34899999999999998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0.41830648232432177</v>
      </c>
      <c r="D15" s="52">
        <f t="shared" si="0"/>
        <v>0.40646608671623191</v>
      </c>
      <c r="E15" s="52">
        <f t="shared" si="0"/>
        <v>0.40646608671623191</v>
      </c>
      <c r="F15" s="52">
        <f t="shared" si="0"/>
        <v>0.24033866150053718</v>
      </c>
      <c r="G15" s="52">
        <f t="shared" si="0"/>
        <v>0.24033866150053718</v>
      </c>
      <c r="H15" s="52">
        <f t="shared" si="0"/>
        <v>0.20282039999999998</v>
      </c>
      <c r="I15" s="52">
        <f t="shared" si="0"/>
        <v>0.20282039999999998</v>
      </c>
      <c r="J15" s="52">
        <f t="shared" si="0"/>
        <v>0.20282039999999998</v>
      </c>
      <c r="K15" s="52">
        <f t="shared" si="0"/>
        <v>0.20282039999999998</v>
      </c>
      <c r="L15" s="52">
        <f t="shared" si="0"/>
        <v>0.17696079899999995</v>
      </c>
      <c r="M15" s="52">
        <f t="shared" si="0"/>
        <v>0.17696079899999995</v>
      </c>
      <c r="N15" s="52">
        <f t="shared" si="0"/>
        <v>0.17696079899999995</v>
      </c>
      <c r="O15" s="52">
        <f t="shared" si="0"/>
        <v>0.17696079899999995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xdfv2tl0bhyWWIVIjVPDbeZ0xEIVU2cpbVojcsaALdVHwu61uwwy2GmrPGd/p8OspjfzG4YLFz9pEVD9KSYhAg==" saltValue="n1z9q9DrFWGYONFiIGjX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0.83068748469999998</v>
      </c>
      <c r="D2" s="53">
        <v>0.58612727999999992</v>
      </c>
      <c r="E2" s="53"/>
      <c r="F2" s="53"/>
      <c r="G2" s="53"/>
    </row>
    <row r="3" spans="1:7" x14ac:dyDescent="0.25">
      <c r="B3" s="3" t="s">
        <v>127</v>
      </c>
      <c r="C3" s="53">
        <v>5.4924544999999998E-2</v>
      </c>
      <c r="D3" s="53">
        <v>0.18740947999999999</v>
      </c>
      <c r="E3" s="53"/>
      <c r="F3" s="53"/>
      <c r="G3" s="53"/>
    </row>
    <row r="4" spans="1:7" x14ac:dyDescent="0.25">
      <c r="B4" s="3" t="s">
        <v>126</v>
      </c>
      <c r="C4" s="53">
        <v>9.7029933999999998E-2</v>
      </c>
      <c r="D4" s="53">
        <v>0.20758251</v>
      </c>
      <c r="E4" s="53">
        <v>0.98748785257339511</v>
      </c>
      <c r="F4" s="53">
        <v>0.93983435630798295</v>
      </c>
      <c r="G4" s="53"/>
    </row>
    <row r="5" spans="1:7" x14ac:dyDescent="0.25">
      <c r="B5" s="3" t="s">
        <v>125</v>
      </c>
      <c r="C5" s="52">
        <v>1.7358064650000001E-2</v>
      </c>
      <c r="D5" s="52">
        <v>1.8880732000000001E-2</v>
      </c>
      <c r="E5" s="52">
        <f>1-SUM(E2:E4)</f>
        <v>1.2512147426604892E-2</v>
      </c>
      <c r="F5" s="52">
        <f>1-SUM(F2:F4)</f>
        <v>6.0165643692017046E-2</v>
      </c>
      <c r="G5" s="52">
        <f>1-SUM(G2:G4)</f>
        <v>1</v>
      </c>
    </row>
  </sheetData>
  <sheetProtection algorithmName="SHA-512" hashValue="FHPSSLCJ/UmZWrTCg4rKmndGpbOKJ3jl5z6r4vLYUAh8QmiBrAkUGZyBdla/7JIiU86lrGip333IAbKyQCEcMg==" saltValue="TEJbS9Wm5g/aeHX3DpgL2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PIQhe+wWxU1490gsAkJZgxOQEVLgtk/tiL0pA5GUPa8lAGx5pRzDRaW4cO5vUfHM0OQFE5zP6yZA1V10tdGFA==" saltValue="Wz16e+Ar8viIZ++79+aX3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Lxk1tcYVHYKi2ExaVIEabGGW2i42WtW44K8uFoEfmzoYPmi2vF0uhZs4kqeP9EXBZzG35zlhMrnPmV7UKzzJ6A==" saltValue="ga9y9I54YA7/GP61IYpV7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4ayHqAtviDHvm1Pqq10ggd7U1H4QnUu1lTbxQGR42vldvtoHeOJdMCjlxBxG/SCJ+/gX+ROIPxA/yB9KdGGVkg==" saltValue="C4HCRRdRzMinO8nkMZph8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8eTyzsFZ34N9JXZdhSYH3MMU4g8Dbv2SYA1GIHh0sIU1vaI0/lYur3Cx+3BW3MFQYjQpaxYzbSlZ6y/uNGrWDw==" saltValue="+SuXgOrnUqfOYLGwlFke/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2024-03-18T01:04:59Z</dcterms:modified>
</cp:coreProperties>
</file>