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B47542D7-143C-4D87-A650-CD7FDEFA2A6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8" i="2"/>
  <c r="A27" i="2"/>
  <c r="A17" i="2"/>
  <c r="I11" i="2"/>
  <c r="H11" i="2"/>
  <c r="G11" i="2"/>
  <c r="H10" i="2"/>
  <c r="G10" i="2"/>
  <c r="I10" i="2" s="1"/>
  <c r="H9" i="2"/>
  <c r="I9" i="2" s="1"/>
  <c r="G9" i="2"/>
  <c r="H8" i="2"/>
  <c r="G8" i="2"/>
  <c r="I7" i="2"/>
  <c r="H7" i="2"/>
  <c r="G7" i="2"/>
  <c r="H6" i="2"/>
  <c r="G6" i="2"/>
  <c r="I6" i="2" s="1"/>
  <c r="H5" i="2"/>
  <c r="I5" i="2" s="1"/>
  <c r="G5" i="2"/>
  <c r="H4" i="2"/>
  <c r="G4" i="2"/>
  <c r="I3" i="2"/>
  <c r="H3" i="2"/>
  <c r="G3" i="2"/>
  <c r="H2" i="2"/>
  <c r="G2" i="2"/>
  <c r="A2" i="2"/>
  <c r="A31" i="2" s="1"/>
  <c r="C33" i="1"/>
  <c r="C20" i="1"/>
  <c r="I2" i="2" l="1"/>
  <c r="I8" i="2"/>
  <c r="A21" i="2"/>
  <c r="A32" i="2"/>
  <c r="A39" i="2"/>
  <c r="A30" i="2"/>
  <c r="A22" i="2"/>
  <c r="A24" i="2"/>
  <c r="A19" i="2"/>
  <c r="A33" i="2"/>
  <c r="A3" i="2"/>
  <c r="A13" i="2"/>
  <c r="A34" i="2"/>
  <c r="A14" i="2"/>
  <c r="A25" i="2"/>
  <c r="A35" i="2"/>
  <c r="A40" i="2"/>
  <c r="A16" i="2"/>
  <c r="A26" i="2"/>
  <c r="A37" i="2"/>
  <c r="I4" i="2"/>
  <c r="A18" i="2"/>
  <c r="A2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<sst xmlns="http://schemas.openxmlformats.org/spreadsheetml/2006/main" count="2092" uniqueCount="341">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</sst>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2918512.03125</v>
      </c>
    </row>
    <row r="8" spans="1:3" ht="15" customHeight="1" x14ac:dyDescent="0.25">
      <c r="B8" s="5" t="s">
        <v>44</v>
      </c>
      <c r="C8" s="44">
        <v>2.5999999999999999E-2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0.81257881164550794</v>
      </c>
    </row>
    <row r="11" spans="1:3" ht="15" customHeight="1" x14ac:dyDescent="0.25">
      <c r="B11" s="5" t="s">
        <v>49</v>
      </c>
      <c r="C11" s="45">
        <v>0.96</v>
      </c>
    </row>
    <row r="12" spans="1:3" ht="15" customHeight="1" x14ac:dyDescent="0.25">
      <c r="B12" s="5" t="s">
        <v>41</v>
      </c>
      <c r="C12" s="45">
        <v>0.624</v>
      </c>
    </row>
    <row r="13" spans="1:3" ht="15" customHeight="1" x14ac:dyDescent="0.25">
      <c r="B13" s="5" t="s">
        <v>62</v>
      </c>
      <c r="C13" s="45">
        <v>0.33900000000000002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0.1017</v>
      </c>
    </row>
    <row r="24" spans="1:3" ht="15" customHeight="1" x14ac:dyDescent="0.25">
      <c r="B24" s="15" t="s">
        <v>46</v>
      </c>
      <c r="C24" s="45">
        <v>0.4788</v>
      </c>
    </row>
    <row r="25" spans="1:3" ht="15" customHeight="1" x14ac:dyDescent="0.25">
      <c r="B25" s="15" t="s">
        <v>47</v>
      </c>
      <c r="C25" s="45">
        <v>0.3508</v>
      </c>
    </row>
    <row r="26" spans="1:3" ht="15" customHeight="1" x14ac:dyDescent="0.25">
      <c r="B26" s="15" t="s">
        <v>48</v>
      </c>
      <c r="C26" s="45">
        <v>6.8699999999999997E-2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0.350666089200529</v>
      </c>
    </row>
    <row r="30" spans="1:3" ht="14.25" customHeight="1" x14ac:dyDescent="0.25">
      <c r="B30" s="25" t="s">
        <v>63</v>
      </c>
      <c r="C30" s="99">
        <v>2.0659280141665699E-2</v>
      </c>
    </row>
    <row r="31" spans="1:3" ht="14.25" customHeight="1" x14ac:dyDescent="0.25">
      <c r="B31" s="25" t="s">
        <v>10</v>
      </c>
      <c r="C31" s="99">
        <v>5.6103010419699603E-2</v>
      </c>
    </row>
    <row r="32" spans="1:3" ht="14.25" customHeight="1" x14ac:dyDescent="0.25">
      <c r="B32" s="25" t="s">
        <v>11</v>
      </c>
      <c r="C32" s="99">
        <v>0.57257162023810604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6.3580238338559099</v>
      </c>
    </row>
    <row r="38" spans="1:5" ht="15" customHeight="1" x14ac:dyDescent="0.25">
      <c r="B38" s="11" t="s">
        <v>35</v>
      </c>
      <c r="C38" s="43">
        <v>10.2552658630682</v>
      </c>
      <c r="D38" s="12"/>
      <c r="E38" s="13"/>
    </row>
    <row r="39" spans="1:5" ht="15" customHeight="1" x14ac:dyDescent="0.25">
      <c r="B39" s="11" t="s">
        <v>61</v>
      </c>
      <c r="C39" s="43">
        <v>13.2150395933122</v>
      </c>
      <c r="D39" s="12"/>
      <c r="E39" s="12"/>
    </row>
    <row r="40" spans="1:5" ht="15" customHeight="1" x14ac:dyDescent="0.25">
      <c r="B40" s="11" t="s">
        <v>36</v>
      </c>
      <c r="C40" s="100">
        <v>0.88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7.0504905359999999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6.8272000000000003E-3</v>
      </c>
      <c r="D45" s="12"/>
    </row>
    <row r="46" spans="1:5" ht="15.75" customHeight="1" x14ac:dyDescent="0.25">
      <c r="B46" s="11" t="s">
        <v>51</v>
      </c>
      <c r="C46" s="45">
        <v>6.0149399999999999E-2</v>
      </c>
      <c r="D46" s="12"/>
    </row>
    <row r="47" spans="1:5" ht="15.75" customHeight="1" x14ac:dyDescent="0.25">
      <c r="B47" s="11" t="s">
        <v>59</v>
      </c>
      <c r="C47" s="45">
        <v>4.58012E-2</v>
      </c>
      <c r="D47" s="12"/>
      <c r="E47" s="13"/>
    </row>
    <row r="48" spans="1:5" ht="15" customHeight="1" x14ac:dyDescent="0.25">
      <c r="B48" s="11" t="s">
        <v>58</v>
      </c>
      <c r="C48" s="46">
        <v>0.88722219999999996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0.60645700000000002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9.4036293000000007E-2</v>
      </c>
    </row>
    <row r="63" spans="1:4" ht="15.75" customHeight="1" x14ac:dyDescent="0.3">
      <c r="A63" s="4"/>
    </row>
  </sheetData>
  <sheetProtection algorithmName="SHA-512" hashValue="OdHjo9KIJQPkiUnFdbfsHv2xrPbr9KrPfCVnu6kL0/mepd2sjf1k4GmAIS8zp/MzBOo1kAyVl8zXOLkcjuEHeQ==" saltValue="dMWB/5MBfaPaBSa1mbG1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0.73056936739647393</v>
      </c>
      <c r="C2" s="98">
        <v>0.95</v>
      </c>
      <c r="D2" s="56">
        <v>70.181806402202682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40.152511457401388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604.92325779293253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1.4449927071862101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13.2848109011973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13.2848109011973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13.2848109011973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13.2848109011973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13.2848109011973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13.2848109011973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0.81569134397912291</v>
      </c>
      <c r="C16" s="98">
        <v>0.95</v>
      </c>
      <c r="D16" s="56">
        <v>0.99157670109264429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13.888305673904391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13.888305673904391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0.1230368137</v>
      </c>
      <c r="C21" s="98">
        <v>0.95</v>
      </c>
      <c r="D21" s="56">
        <v>18.808752269215748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23.06828735815467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1.398252726E-2</v>
      </c>
      <c r="C23" s="98">
        <v>0.95</v>
      </c>
      <c r="D23" s="56">
        <v>4.4497323231020474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0.87765227120462197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0.71755868916691401</v>
      </c>
      <c r="C27" s="98">
        <v>0.95</v>
      </c>
      <c r="D27" s="56">
        <v>18.846234054877879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0.33630008700000003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141.38404679872559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0.1134191936683344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0.63867821000000002</v>
      </c>
      <c r="C32" s="98">
        <v>0.95</v>
      </c>
      <c r="D32" s="56">
        <v>2.157105321486398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0.74342956594176202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4.4999999999999998E-2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8.927083609999999E-3</v>
      </c>
      <c r="C38" s="98">
        <v>0.95</v>
      </c>
      <c r="D38" s="56">
        <v>4.5674280063597514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0.83822326660000002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rnyr/m/r/kN7hBxkjvS3l86UeKgGRdUNDxVsm2yZJZqTrwKby3RUbLkEduo6CIFvug5ixLXzoMVePYMkTOZRoQ==" saltValue="KqL/y7909G/R0jQdyiuO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0G9c8gGxoanBNOkmlDguz+2lE0EBltIvff82cn85HW6zEC6t/VjWiXXBlRue+rG7STPCYkIN193OHWkG64uxgA==" saltValue="b0298GtG17L1I6HpJl4Eo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6OxvlumLF3eMhsZIfqUZJp5H0pdO+8g3i8vO34RDx0hNJaZV5EYSPVpwi8BzPl5Ez/C+NLtcIgwlyM026clTuw==" saltValue="pZvFUB3E0/aumlBvW0rjh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1.6843449999999999E-2</v>
      </c>
      <c r="C3" s="21">
        <f>frac_mam_1_5months * 2.6</f>
        <v>1.6843449999999999E-2</v>
      </c>
      <c r="D3" s="21">
        <f>frac_mam_6_11months * 2.6</f>
        <v>1.3562423160000003E-2</v>
      </c>
      <c r="E3" s="21">
        <f>frac_mam_12_23months * 2.6</f>
        <v>1.3202151819999999E-2</v>
      </c>
      <c r="F3" s="21">
        <f>frac_mam_24_59months * 2.6</f>
        <v>6.2338185000000001E-3</v>
      </c>
    </row>
    <row r="4" spans="1:6" ht="15.75" customHeight="1" x14ac:dyDescent="0.25">
      <c r="A4" s="3" t="s">
        <v>207</v>
      </c>
      <c r="B4" s="21">
        <f>frac_sam_1month * 2.6</f>
        <v>4.4800215200000004E-3</v>
      </c>
      <c r="C4" s="21">
        <f>frac_sam_1_5months * 2.6</f>
        <v>4.4800215200000004E-3</v>
      </c>
      <c r="D4" s="21">
        <f>frac_sam_6_11months * 2.6</f>
        <v>6.6917926400000003E-3</v>
      </c>
      <c r="E4" s="21">
        <f>frac_sam_12_23months * 2.6</f>
        <v>7.2986602000000005E-4</v>
      </c>
      <c r="F4" s="21">
        <f>frac_sam_24_59months * 2.6</f>
        <v>1.069377348E-3</v>
      </c>
    </row>
  </sheetData>
  <sheetProtection algorithmName="SHA-512" hashValue="Nt0TKNcglkidQ4tFP846oAgCxjDCxa0lXAeYFaYTYzaiPEd5tUb2Zryt+m58KZz+vOfDzbUMm68hKlCNKfAHmA==" saltValue="yWmpCRSv3+wevv2zqzUm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2.5999999999999999E-2</v>
      </c>
      <c r="E2" s="60">
        <f>food_insecure</f>
        <v>2.5999999999999999E-2</v>
      </c>
      <c r="F2" s="60">
        <f>food_insecure</f>
        <v>2.5999999999999999E-2</v>
      </c>
      <c r="G2" s="60">
        <f>food_insecure</f>
        <v>2.5999999999999999E-2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2.5999999999999999E-2</v>
      </c>
      <c r="F5" s="60">
        <f>food_insecure</f>
        <v>2.5999999999999999E-2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2.5999999999999999E-2</v>
      </c>
      <c r="F8" s="60">
        <f>food_insecure</f>
        <v>2.5999999999999999E-2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2.5999999999999999E-2</v>
      </c>
      <c r="F9" s="60">
        <f>food_insecure</f>
        <v>2.5999999999999999E-2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0.624</v>
      </c>
      <c r="E10" s="60">
        <f>IF(ISBLANK(comm_deliv), frac_children_health_facility,1)</f>
        <v>0.624</v>
      </c>
      <c r="F10" s="60">
        <f>IF(ISBLANK(comm_deliv), frac_children_health_facility,1)</f>
        <v>0.624</v>
      </c>
      <c r="G10" s="60">
        <f>IF(ISBLANK(comm_deliv), frac_children_health_facility,1)</f>
        <v>0.624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2.5999999999999999E-2</v>
      </c>
      <c r="I15" s="60">
        <f>food_insecure</f>
        <v>2.5999999999999999E-2</v>
      </c>
      <c r="J15" s="60">
        <f>food_insecure</f>
        <v>2.5999999999999999E-2</v>
      </c>
      <c r="K15" s="60">
        <f>food_insecure</f>
        <v>2.5999999999999999E-2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</v>
      </c>
      <c r="I18" s="60">
        <f>frac_PW_health_facility</f>
        <v>0.96</v>
      </c>
      <c r="J18" s="60">
        <f>frac_PW_health_facility</f>
        <v>0.96</v>
      </c>
      <c r="K18" s="60">
        <f>frac_PW_health_facility</f>
        <v>0.96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0.33900000000000002</v>
      </c>
      <c r="M24" s="60">
        <f>famplan_unmet_need</f>
        <v>0.33900000000000002</v>
      </c>
      <c r="N24" s="60">
        <f>famplan_unmet_need</f>
        <v>0.33900000000000002</v>
      </c>
      <c r="O24" s="60">
        <f>famplan_unmet_need</f>
        <v>0.33900000000000002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9.2859701982116627E-2</v>
      </c>
      <c r="M25" s="60">
        <f>(1-food_insecure)*(0.49)+food_insecure*(0.7)</f>
        <v>0.49545999999999996</v>
      </c>
      <c r="N25" s="60">
        <f>(1-food_insecure)*(0.49)+food_insecure*(0.7)</f>
        <v>0.49545999999999996</v>
      </c>
      <c r="O25" s="60">
        <f>(1-food_insecure)*(0.49)+food_insecure*(0.7)</f>
        <v>0.49545999999999996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3.9797015135192848E-2</v>
      </c>
      <c r="M26" s="60">
        <f>(1-food_insecure)*(0.21)+food_insecure*(0.3)</f>
        <v>0.21234</v>
      </c>
      <c r="N26" s="60">
        <f>(1-food_insecure)*(0.21)+food_insecure*(0.3)</f>
        <v>0.21234</v>
      </c>
      <c r="O26" s="60">
        <f>(1-food_insecure)*(0.21)+food_insecure*(0.3)</f>
        <v>0.21234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5.4764471237182574E-2</v>
      </c>
      <c r="M27" s="60">
        <f>(1-food_insecure)*(0.3)</f>
        <v>0.29219999999999996</v>
      </c>
      <c r="N27" s="60">
        <f>(1-food_insecure)*(0.3)</f>
        <v>0.29219999999999996</v>
      </c>
      <c r="O27" s="60">
        <f>(1-food_insecure)*(0.3)</f>
        <v>0.29219999999999996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0.81257881164550794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yA55KY/jBP7XqFRgpZOoyNZej8sFDNBmxPEoThOKiOCd01f+HWNea7LEzYbTdNesO4sYunY1F8DwxYT9tZQbpw==" saltValue="wNxrBrp/OSMtiUFguArji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vVxPrgrSxOuZ0effKDTTl6PrOA8hbY9bX5fjUyFpEkBcc4SazSR2WXnYLiit8nXkk3B0LYsFbP2+KWCkbGKuEw==" saltValue="XO3H+oR1ab1q1RTgGLbRk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q8l2QPaDnRdM97G+upML7lSJ+bucHEHQANu8mJgOT9eYwC9YOagPW4T4tXNTZayUXd5j5uLrnJhucwwAzV6fKw==" saltValue="bpGE0jFajaDppoZPrMxDP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DLQz5/dD1UbYe4tIa3zHxHmChnSjhwbE00Va0EPu/biGjQSajrkj17ytnf+XZEPW07QxEvMZ4/8vdiGISGtxnA==" saltValue="O0zOOto8lsBz9gcDrfMwH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fg1C5bPrau7X64/tPJe+lByByl31NnA+gtaZWijDNSydvY63xkiINxsHKelt2tdqQBcAmTZpEmOxemczGNdrsg==" saltValue="RUq93Z10AcGPws6Y25HH1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yaSuYqAqMRBZwYAA1+hsEURSDLqYGcXlgRyF2lSzVk3Y6lF3E0emfD4Qqt4AIpadIrN4RintAtv8NlC2QUxtCA==" saltValue="NmhEAWu1Xx2YflY1dPOkR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593648.37800000003</v>
      </c>
      <c r="C2" s="49">
        <v>1375000</v>
      </c>
      <c r="D2" s="49">
        <v>2690000</v>
      </c>
      <c r="E2" s="49">
        <v>7797000</v>
      </c>
      <c r="F2" s="49">
        <v>6208000</v>
      </c>
      <c r="G2" s="17">
        <f t="shared" ref="G2:G11" si="0">C2+D2+E2+F2</f>
        <v>18070000</v>
      </c>
      <c r="H2" s="17">
        <f t="shared" ref="H2:H11" si="1">(B2 + stillbirth*B2/(1000-stillbirth))/(1-abortion)</f>
        <v>679390.46559336921</v>
      </c>
      <c r="I2" s="17">
        <f t="shared" ref="I2:I11" si="2">G2-H2</f>
        <v>17390609.534406632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589900.71000000008</v>
      </c>
      <c r="C3" s="50">
        <v>1381000</v>
      </c>
      <c r="D3" s="50">
        <v>2684000</v>
      </c>
      <c r="E3" s="50">
        <v>7994000</v>
      </c>
      <c r="F3" s="50">
        <v>6324000</v>
      </c>
      <c r="G3" s="17">
        <f t="shared" si="0"/>
        <v>18383000</v>
      </c>
      <c r="H3" s="17">
        <f t="shared" si="1"/>
        <v>675101.51273547171</v>
      </c>
      <c r="I3" s="17">
        <f t="shared" si="2"/>
        <v>17707898.487264529</v>
      </c>
    </row>
    <row r="4" spans="1:9" ht="15.75" customHeight="1" x14ac:dyDescent="0.25">
      <c r="A4" s="5">
        <f t="shared" si="3"/>
        <v>2023</v>
      </c>
      <c r="B4" s="49">
        <v>585845.79900000012</v>
      </c>
      <c r="C4" s="50">
        <v>1386000</v>
      </c>
      <c r="D4" s="50">
        <v>2678000</v>
      </c>
      <c r="E4" s="50">
        <v>8197000</v>
      </c>
      <c r="F4" s="50">
        <v>6445000</v>
      </c>
      <c r="G4" s="17">
        <f t="shared" si="0"/>
        <v>18706000</v>
      </c>
      <c r="H4" s="17">
        <f t="shared" si="1"/>
        <v>670460.94101941527</v>
      </c>
      <c r="I4" s="17">
        <f t="shared" si="2"/>
        <v>18035539.058980584</v>
      </c>
    </row>
    <row r="5" spans="1:9" ht="15.75" customHeight="1" x14ac:dyDescent="0.25">
      <c r="A5" s="5">
        <f t="shared" si="3"/>
        <v>2024</v>
      </c>
      <c r="B5" s="49">
        <v>581471.44000000029</v>
      </c>
      <c r="C5" s="50">
        <v>1393000</v>
      </c>
      <c r="D5" s="50">
        <v>2676000</v>
      </c>
      <c r="E5" s="50">
        <v>8397000</v>
      </c>
      <c r="F5" s="50">
        <v>6569000</v>
      </c>
      <c r="G5" s="17">
        <f t="shared" si="0"/>
        <v>19035000</v>
      </c>
      <c r="H5" s="17">
        <f t="shared" si="1"/>
        <v>665454.78264719027</v>
      </c>
      <c r="I5" s="17">
        <f t="shared" si="2"/>
        <v>18369545.217352811</v>
      </c>
    </row>
    <row r="6" spans="1:9" ht="15.75" customHeight="1" x14ac:dyDescent="0.25">
      <c r="A6" s="5">
        <f t="shared" si="3"/>
        <v>2025</v>
      </c>
      <c r="B6" s="49">
        <v>576815.88899999997</v>
      </c>
      <c r="C6" s="50">
        <v>1402000</v>
      </c>
      <c r="D6" s="50">
        <v>2677000</v>
      </c>
      <c r="E6" s="50">
        <v>8583000</v>
      </c>
      <c r="F6" s="50">
        <v>6694000</v>
      </c>
      <c r="G6" s="17">
        <f t="shared" si="0"/>
        <v>19356000</v>
      </c>
      <c r="H6" s="17">
        <f t="shared" si="1"/>
        <v>660126.81902646949</v>
      </c>
      <c r="I6" s="17">
        <f t="shared" si="2"/>
        <v>18695873.18097353</v>
      </c>
    </row>
    <row r="7" spans="1:9" ht="15.75" customHeight="1" x14ac:dyDescent="0.25">
      <c r="A7" s="5">
        <f t="shared" si="3"/>
        <v>2026</v>
      </c>
      <c r="B7" s="49">
        <v>573631.56779999996</v>
      </c>
      <c r="C7" s="50">
        <v>1412000</v>
      </c>
      <c r="D7" s="50">
        <v>2684000</v>
      </c>
      <c r="E7" s="50">
        <v>8761000</v>
      </c>
      <c r="F7" s="50">
        <v>6821000</v>
      </c>
      <c r="G7" s="17">
        <f t="shared" si="0"/>
        <v>19678000</v>
      </c>
      <c r="H7" s="17">
        <f t="shared" si="1"/>
        <v>656482.57852512202</v>
      </c>
      <c r="I7" s="17">
        <f t="shared" si="2"/>
        <v>19021517.421474878</v>
      </c>
    </row>
    <row r="8" spans="1:9" ht="15.75" customHeight="1" x14ac:dyDescent="0.25">
      <c r="A8" s="5">
        <f t="shared" si="3"/>
        <v>2027</v>
      </c>
      <c r="B8" s="49">
        <v>570177.18539999996</v>
      </c>
      <c r="C8" s="50">
        <v>1424000</v>
      </c>
      <c r="D8" s="50">
        <v>2694000</v>
      </c>
      <c r="E8" s="50">
        <v>8930000</v>
      </c>
      <c r="F8" s="50">
        <v>6947000</v>
      </c>
      <c r="G8" s="17">
        <f t="shared" si="0"/>
        <v>19995000</v>
      </c>
      <c r="H8" s="17">
        <f t="shared" si="1"/>
        <v>652529.27122395474</v>
      </c>
      <c r="I8" s="17">
        <f t="shared" si="2"/>
        <v>19342470.728776045</v>
      </c>
    </row>
    <row r="9" spans="1:9" ht="15.75" customHeight="1" x14ac:dyDescent="0.25">
      <c r="A9" s="5">
        <f t="shared" si="3"/>
        <v>2028</v>
      </c>
      <c r="B9" s="49">
        <v>566457.25619999995</v>
      </c>
      <c r="C9" s="50">
        <v>1435000</v>
      </c>
      <c r="D9" s="50">
        <v>2707000</v>
      </c>
      <c r="E9" s="50">
        <v>9080000</v>
      </c>
      <c r="F9" s="50">
        <v>7081000</v>
      </c>
      <c r="G9" s="17">
        <f t="shared" si="0"/>
        <v>20303000</v>
      </c>
      <c r="H9" s="17">
        <f t="shared" si="1"/>
        <v>648272.06354880391</v>
      </c>
      <c r="I9" s="17">
        <f t="shared" si="2"/>
        <v>19654727.936451197</v>
      </c>
    </row>
    <row r="10" spans="1:9" ht="15.75" customHeight="1" x14ac:dyDescent="0.25">
      <c r="A10" s="5">
        <f t="shared" si="3"/>
        <v>2029</v>
      </c>
      <c r="B10" s="49">
        <v>562445.46299999999</v>
      </c>
      <c r="C10" s="50">
        <v>1444000</v>
      </c>
      <c r="D10" s="50">
        <v>2722000</v>
      </c>
      <c r="E10" s="50">
        <v>9209000</v>
      </c>
      <c r="F10" s="50">
        <v>7227000</v>
      </c>
      <c r="G10" s="17">
        <f t="shared" si="0"/>
        <v>20602000</v>
      </c>
      <c r="H10" s="17">
        <f t="shared" si="1"/>
        <v>643680.83724208898</v>
      </c>
      <c r="I10" s="17">
        <f t="shared" si="2"/>
        <v>19958319.162757911</v>
      </c>
    </row>
    <row r="11" spans="1:9" ht="15.75" customHeight="1" x14ac:dyDescent="0.25">
      <c r="A11" s="5">
        <f t="shared" si="3"/>
        <v>2030</v>
      </c>
      <c r="B11" s="49">
        <v>558178.15500000003</v>
      </c>
      <c r="C11" s="50">
        <v>1449000</v>
      </c>
      <c r="D11" s="50">
        <v>2737000</v>
      </c>
      <c r="E11" s="50">
        <v>9310000</v>
      </c>
      <c r="F11" s="50">
        <v>7392000</v>
      </c>
      <c r="G11" s="17">
        <f t="shared" si="0"/>
        <v>20888000</v>
      </c>
      <c r="H11" s="17">
        <f t="shared" si="1"/>
        <v>638797.19150769396</v>
      </c>
      <c r="I11" s="17">
        <f t="shared" si="2"/>
        <v>20249202.808492307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QV5IsDcVFAUNCaNAN7jXaKiAs4sLw2vC3QwS1enarYUrxmWra9OMNBuiNHkS3zMkj+B2vQrolpYUvKIwZa65Hg==" saltValue="WEgEEwO0PQ8sB/ubqsU2w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153.92221797074265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153.92221797074265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3.9597430398448736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3.9597430398448736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jUlQ/6AUYHoghXVPptG48kX+SciBrIpn4hmiZJdTFLQ/8f2yrN1bTkMw4lfxnQ1S0lvAVuTXp1FBnu+Lr//gFA==" saltValue="gNFFGXUp5eJG+S8uKnZIx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btyc3ErvNw2RZfOyTwLtSvNmRVPPP8oiDLttWJiuMkB8pq5zf5HtpiwxQNQx3Lsl+oCB/BHLbhLiDBEGM20nLg==" saltValue="557X3fRVPaQun6xgFu57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m+EXjdHMZFurfssQWUfTzEyTwPtgik5U7Mxg+/dmLGY2f5MDWz1Er5LmVKFAmmIfsZXTkktCa+b1733hzJQhXA==" saltValue="O0AOKaXcIzzna5MpZbxQ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0.61361091352203601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0.60020281522834573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0.8675631294770314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0.86097075882648477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0.8675631294770314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0.86097075882648477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0.41241033974777941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0.39886033943932153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0.83503676027059703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0.82714789297400004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0.83503676027059703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0.82714789297400004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0.91129084987319919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0.90664090255820129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0.90032015810567412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0.89516130753942369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0.90032015810567412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0.89516130753942369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Q4VUmxJW60TP5uhtgz4nodmNWQgViO6jHknpxepX4QkKoWb+doEHqfUtpwtFqhLLt++O36eIHiT32GvPMi/qKg==" saltValue="2PsbjMTkGJkvw2TB8AYS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6Pi0TxWZWJtvUmDl4OiMAC1X9Z4myobRTxiZVDWKpms45EqxBroywenUzvSU4Ya1lb6s2VDznb1FgI+9Imdfg==" saltValue="2rY5UYm1lfWVpWh9MHg0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0.24797212044762815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0.58932074417248981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0.58932074417248981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0.6561210453920221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0.6561210453920221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0.6561210453920221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0.6561210453920221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0.67804249839021236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0.67804249839021236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0.67804249839021236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0.67804249839021236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0.33902899864750113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0.69061388585334615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0.69061388585334615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0.74798387096774199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0.74798387096774199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0.74798387096774199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0.74798387096774199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0.76613657623947617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0.76613657623947617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0.76613657623947617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0.76613657623947617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0.13083726978108834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0.39580845592370212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0.39580845592370212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0.46553887623739371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0.46553887623739371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0.46553887623739371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0.46553887623739371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0.49016913084920088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0.49016913084920088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0.49016913084920088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0.49016913084920088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0.23029950338700622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0.56561793277310679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0.56561793277310679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0.63387844764461787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0.63387844764461787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0.63387844764461787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0.63387844764461787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0.65647543799381647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0.65647543799381647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0.65647543799381647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0.65647543799381647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0.805679945127178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0.94748912474642111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0.94748912474642111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0.959986128524555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0.959986128524555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0.959986128524555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0.959986128524555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0.96361122229904272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0.96361122229904272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0.96361122229904272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0.96361122229904272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0.59590429977925274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0.86518542224841233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0.86518542224841233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0.89510122731564046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0.89510122731564046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0.89510122731564046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0.89510122731564046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0.90401689302682731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0.90401689302682731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0.90401689302682731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0.90401689302682731</v>
      </c>
    </row>
  </sheetData>
  <sheetProtection algorithmName="SHA-512" hashValue="SeK3nnIZcnA1fY1hO+45rCIwC+R/RsmvWkrePK0IpiRWMSa926F/fW4eNsPs6dDuxy6VolEGwvemKEMOLN2rcg==" saltValue="mYNfg3OSIvclwVTx3Fnv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0.75155782930271853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0.75139861511924844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0.75182731844784356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0.75180294496573341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0.75066522329534802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0.75090272915117018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0.75092878078366498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0.75143159910467994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0.64895787305616004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0.64876363613521215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0.64928671985366093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0.6492569738643561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0.64786935692304326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0.64815888659713905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0.64819064923564262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0.64880387289853803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0.86186377544472836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0.86176224855181993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0.8620355784007645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0.86202004222767914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0.86129433623596607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0.86144591207860155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0.86146253559754693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0.86178328318092978</v>
      </c>
    </row>
  </sheetData>
  <sheetProtection algorithmName="SHA-512" hashValue="K4kaTCj1V4UpaMhUjBW/89jGfvpEN9IPPS3iKCVOYD1dDWiU73zVh5bnGfioo9R6q1mKEJSQ0emCXyHTKQL9Nw==" saltValue="p0XQ6anAXO7xAt6cA51YG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1IrBu1Uf9nLvNxB0+z+4HPpxPb3zqJpk1dPRXnxBOFjE3ifEkhK8dzTmwEttv9O91RzybqNnOaR7fDsxTuld4Q==" saltValue="O+Wjfp4imf9DX59CLyq/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7UggHXrNB9ZbUrw8ChoqOTCeZPA++e/+Nu2+eh0ghUgpMeumxjFPakvV4TozcNQackyk4pQl8LM/ECRpI0gXPQ==" saltValue="mNGr5f4K/hJRWc+LVl4QD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7.6954338020167615E-2</v>
      </c>
    </row>
    <row r="5" spans="1:8" ht="15.75" customHeight="1" x14ac:dyDescent="0.25">
      <c r="B5" s="19" t="s">
        <v>95</v>
      </c>
      <c r="C5" s="101">
        <v>4.1228320128518403E-2</v>
      </c>
    </row>
    <row r="6" spans="1:8" ht="15.75" customHeight="1" x14ac:dyDescent="0.25">
      <c r="B6" s="19" t="s">
        <v>91</v>
      </c>
      <c r="C6" s="101">
        <v>0.13444613726507651</v>
      </c>
    </row>
    <row r="7" spans="1:8" ht="15.75" customHeight="1" x14ac:dyDescent="0.25">
      <c r="B7" s="19" t="s">
        <v>96</v>
      </c>
      <c r="C7" s="101">
        <v>0.38688254684612111</v>
      </c>
    </row>
    <row r="8" spans="1:8" ht="15.75" customHeight="1" x14ac:dyDescent="0.25">
      <c r="B8" s="19" t="s">
        <v>98</v>
      </c>
      <c r="C8" s="101">
        <v>8.9928142987232128E-3</v>
      </c>
    </row>
    <row r="9" spans="1:8" ht="15.75" customHeight="1" x14ac:dyDescent="0.25">
      <c r="B9" s="19" t="s">
        <v>92</v>
      </c>
      <c r="C9" s="101">
        <v>0.25729004468209199</v>
      </c>
    </row>
    <row r="10" spans="1:8" ht="15.75" customHeight="1" x14ac:dyDescent="0.25">
      <c r="B10" s="19" t="s">
        <v>94</v>
      </c>
      <c r="C10" s="101">
        <v>9.4205798759301032E-2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8.9744897891071568E-2</v>
      </c>
      <c r="D14" s="55">
        <v>8.9744897891071568E-2</v>
      </c>
      <c r="E14" s="55">
        <v>8.9744897891071568E-2</v>
      </c>
      <c r="F14" s="55">
        <v>8.9744897891071568E-2</v>
      </c>
    </row>
    <row r="15" spans="1:8" ht="15.75" customHeight="1" x14ac:dyDescent="0.25">
      <c r="B15" s="19" t="s">
        <v>102</v>
      </c>
      <c r="C15" s="101">
        <v>0.15294223163135459</v>
      </c>
      <c r="D15" s="101">
        <v>0.15294223163135459</v>
      </c>
      <c r="E15" s="101">
        <v>0.15294223163135459</v>
      </c>
      <c r="F15" s="101">
        <v>0.15294223163135459</v>
      </c>
    </row>
    <row r="16" spans="1:8" ht="15.75" customHeight="1" x14ac:dyDescent="0.25">
      <c r="B16" s="19" t="s">
        <v>2</v>
      </c>
      <c r="C16" s="101">
        <v>2.3504874716607609E-2</v>
      </c>
      <c r="D16" s="101">
        <v>2.3504874716607609E-2</v>
      </c>
      <c r="E16" s="101">
        <v>2.3504874716607609E-2</v>
      </c>
      <c r="F16" s="101">
        <v>2.3504874716607609E-2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4.2278902482280442E-4</v>
      </c>
      <c r="D18" s="101">
        <v>4.2278902482280442E-4</v>
      </c>
      <c r="E18" s="101">
        <v>4.2278902482280442E-4</v>
      </c>
      <c r="F18" s="101">
        <v>4.2278902482280442E-4</v>
      </c>
    </row>
    <row r="19" spans="1:8" ht="15.75" customHeight="1" x14ac:dyDescent="0.25">
      <c r="B19" s="19" t="s">
        <v>101</v>
      </c>
      <c r="C19" s="101">
        <v>9.1671844801602606E-3</v>
      </c>
      <c r="D19" s="101">
        <v>9.1671844801602606E-3</v>
      </c>
      <c r="E19" s="101">
        <v>9.1671844801602606E-3</v>
      </c>
      <c r="F19" s="101">
        <v>9.1671844801602606E-3</v>
      </c>
    </row>
    <row r="20" spans="1:8" ht="15.75" customHeight="1" x14ac:dyDescent="0.25">
      <c r="B20" s="19" t="s">
        <v>79</v>
      </c>
      <c r="C20" s="101">
        <v>1.8877912388756489E-2</v>
      </c>
      <c r="D20" s="101">
        <v>1.8877912388756489E-2</v>
      </c>
      <c r="E20" s="101">
        <v>1.8877912388756489E-2</v>
      </c>
      <c r="F20" s="101">
        <v>1.8877912388756489E-2</v>
      </c>
    </row>
    <row r="21" spans="1:8" ht="15.75" customHeight="1" x14ac:dyDescent="0.25">
      <c r="B21" s="19" t="s">
        <v>88</v>
      </c>
      <c r="C21" s="101">
        <v>0.15523830402318431</v>
      </c>
      <c r="D21" s="101">
        <v>0.15523830402318431</v>
      </c>
      <c r="E21" s="101">
        <v>0.15523830402318431</v>
      </c>
      <c r="F21" s="101">
        <v>0.15523830402318431</v>
      </c>
    </row>
    <row r="22" spans="1:8" ht="15.75" customHeight="1" x14ac:dyDescent="0.25">
      <c r="B22" s="19" t="s">
        <v>99</v>
      </c>
      <c r="C22" s="101">
        <v>0.55010180584404234</v>
      </c>
      <c r="D22" s="101">
        <v>0.55010180584404234</v>
      </c>
      <c r="E22" s="101">
        <v>0.55010180584404234</v>
      </c>
      <c r="F22" s="101">
        <v>0.55010180584404234</v>
      </c>
    </row>
    <row r="23" spans="1:8" ht="15.75" customHeight="1" x14ac:dyDescent="0.25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5.9206632000000002E-2</v>
      </c>
    </row>
    <row r="27" spans="1:8" ht="15.75" customHeight="1" x14ac:dyDescent="0.25">
      <c r="B27" s="19" t="s">
        <v>89</v>
      </c>
      <c r="C27" s="101">
        <v>5.4331326999999999E-2</v>
      </c>
    </row>
    <row r="28" spans="1:8" ht="15.75" customHeight="1" x14ac:dyDescent="0.25">
      <c r="B28" s="19" t="s">
        <v>103</v>
      </c>
      <c r="C28" s="101">
        <v>8.2001606000000005E-2</v>
      </c>
    </row>
    <row r="29" spans="1:8" ht="15.75" customHeight="1" x14ac:dyDescent="0.25">
      <c r="B29" s="19" t="s">
        <v>86</v>
      </c>
      <c r="C29" s="101">
        <v>0.17244879399999999</v>
      </c>
    </row>
    <row r="30" spans="1:8" ht="15.75" customHeight="1" x14ac:dyDescent="0.25">
      <c r="B30" s="19" t="s">
        <v>4</v>
      </c>
      <c r="C30" s="101">
        <v>0.28298384500000001</v>
      </c>
    </row>
    <row r="31" spans="1:8" ht="15.75" customHeight="1" x14ac:dyDescent="0.25">
      <c r="B31" s="19" t="s">
        <v>80</v>
      </c>
      <c r="C31" s="101">
        <v>5.2443504000000002E-2</v>
      </c>
    </row>
    <row r="32" spans="1:8" ht="15.75" customHeight="1" x14ac:dyDescent="0.25">
      <c r="B32" s="19" t="s">
        <v>85</v>
      </c>
      <c r="C32" s="101">
        <v>1.1239091E-2</v>
      </c>
    </row>
    <row r="33" spans="2:3" ht="15.75" customHeight="1" x14ac:dyDescent="0.25">
      <c r="B33" s="19" t="s">
        <v>100</v>
      </c>
      <c r="C33" s="101">
        <v>0.207844573</v>
      </c>
    </row>
    <row r="34" spans="2:3" ht="15.75" customHeight="1" x14ac:dyDescent="0.25">
      <c r="B34" s="19" t="s">
        <v>87</v>
      </c>
      <c r="C34" s="101">
        <v>7.7500629000000015E-2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wn8PvjHQ9E+ysHzfkcVFN7uVBRMr6KKzDndXElooGMQ6yPUSfmye10TkmaWtWTUZF3T3LkaLBqLTnEebY7LRTA==" saltValue="cDSKTVgPRC0RN4neyNlA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0.63980095114308355</v>
      </c>
      <c r="D2" s="52">
        <f>IFERROR(1-_xlfn.NORM.DIST(_xlfn.NORM.INV(SUM(D4:D5), 0, 1) + 1, 0, 1, TRUE), "")</f>
        <v>0.63980095114308355</v>
      </c>
      <c r="E2" s="52">
        <f>IFERROR(1-_xlfn.NORM.DIST(_xlfn.NORM.INV(SUM(E4:E5), 0, 1) + 1, 0, 1, TRUE), "")</f>
        <v>0.59646085966716789</v>
      </c>
      <c r="F2" s="52">
        <f>IFERROR(1-_xlfn.NORM.DIST(_xlfn.NORM.INV(SUM(F4:F5), 0, 1) + 1, 0, 1, TRUE), "")</f>
        <v>0.5051751874495054</v>
      </c>
      <c r="G2" s="52">
        <f>IFERROR(1-_xlfn.NORM.DIST(_xlfn.NORM.INV(SUM(G4:G5), 0, 1) + 1, 0, 1, TRUE), "")</f>
        <v>0.57448211677615224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0.27295559185691642</v>
      </c>
      <c r="D3" s="52">
        <f>IFERROR(_xlfn.NORM.DIST(_xlfn.NORM.INV(SUM(D4:D5), 0, 1) + 1, 0, 1, TRUE) - SUM(D4:D5), "")</f>
        <v>0.27295559185691642</v>
      </c>
      <c r="E3" s="52">
        <f>IFERROR(_xlfn.NORM.DIST(_xlfn.NORM.INV(SUM(E4:E5), 0, 1) + 1, 0, 1, TRUE) - SUM(E4:E5), "")</f>
        <v>0.29682559933283215</v>
      </c>
      <c r="F3" s="52">
        <f>IFERROR(_xlfn.NORM.DIST(_xlfn.NORM.INV(SUM(F4:F5), 0, 1) + 1, 0, 1, TRUE) - SUM(F4:F5), "")</f>
        <v>0.33928819655049469</v>
      </c>
      <c r="G3" s="52">
        <f>IFERROR(_xlfn.NORM.DIST(_xlfn.NORM.INV(SUM(G4:G5), 0, 1) + 1, 0, 1, TRUE) - SUM(G4:G5), "")</f>
        <v>0.3080611902238477</v>
      </c>
    </row>
    <row r="4" spans="1:15" ht="15.75" customHeight="1" x14ac:dyDescent="0.25">
      <c r="B4" s="5" t="s">
        <v>110</v>
      </c>
      <c r="C4" s="45">
        <v>6.6013297999999998E-2</v>
      </c>
      <c r="D4" s="53">
        <v>6.6013297999999998E-2</v>
      </c>
      <c r="E4" s="53">
        <v>8.8126507000000007E-2</v>
      </c>
      <c r="F4" s="53">
        <v>0.12934668999999999</v>
      </c>
      <c r="G4" s="53">
        <v>0.10214143000000001</v>
      </c>
    </row>
    <row r="5" spans="1:15" ht="15.75" customHeight="1" x14ac:dyDescent="0.25">
      <c r="B5" s="5" t="s">
        <v>106</v>
      </c>
      <c r="C5" s="45">
        <v>2.1230158999999998E-2</v>
      </c>
      <c r="D5" s="53">
        <v>2.1230158999999998E-2</v>
      </c>
      <c r="E5" s="53">
        <v>1.8587033999999999E-2</v>
      </c>
      <c r="F5" s="53">
        <v>2.6189925999999999E-2</v>
      </c>
      <c r="G5" s="53">
        <v>1.5315263000000001E-2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0.9192179413662187</v>
      </c>
      <c r="D8" s="52">
        <f>IFERROR(1-_xlfn.NORM.DIST(_xlfn.NORM.INV(SUM(D10:D11), 0, 1) + 1, 0, 1, TRUE), "")</f>
        <v>0.9192179413662187</v>
      </c>
      <c r="E8" s="52">
        <f>IFERROR(1-_xlfn.NORM.DIST(_xlfn.NORM.INV(SUM(E10:E11), 0, 1) + 1, 0, 1, TRUE), "")</f>
        <v>0.92199283601063797</v>
      </c>
      <c r="F8" s="52">
        <f>IFERROR(1-_xlfn.NORM.DIST(_xlfn.NORM.INV(SUM(F10:F11), 0, 1) + 1, 0, 1, TRUE), "")</f>
        <v>0.93964443149368881</v>
      </c>
      <c r="G8" s="52">
        <f>IFERROR(1-_xlfn.NORM.DIST(_xlfn.NORM.INV(SUM(G10:G11), 0, 1) + 1, 0, 1, TRUE), "")</f>
        <v>0.96157733997084693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7.2580723433781302E-2</v>
      </c>
      <c r="D9" s="52">
        <f>IFERROR(_xlfn.NORM.DIST(_xlfn.NORM.INV(SUM(D10:D11), 0, 1) + 1, 0, 1, TRUE) - SUM(D10:D11), "")</f>
        <v>7.2580723433781302E-2</v>
      </c>
      <c r="E9" s="52">
        <f>IFERROR(_xlfn.NORM.DIST(_xlfn.NORM.INV(SUM(E10:E11), 0, 1) + 1, 0, 1, TRUE) - SUM(E10:E11), "")</f>
        <v>7.0217080989362024E-2</v>
      </c>
      <c r="F9" s="52">
        <f>IFERROR(_xlfn.NORM.DIST(_xlfn.NORM.INV(SUM(F10:F11), 0, 1) + 1, 0, 1, TRUE) - SUM(F10:F11), "")</f>
        <v>5.4997100106311203E-2</v>
      </c>
      <c r="G9" s="52">
        <f>IFERROR(_xlfn.NORM.DIST(_xlfn.NORM.INV(SUM(G10:G11), 0, 1) + 1, 0, 1, TRUE) - SUM(G10:G11), "")</f>
        <v>3.5613738549153034E-2</v>
      </c>
    </row>
    <row r="10" spans="1:15" ht="15.75" customHeight="1" x14ac:dyDescent="0.25">
      <c r="B10" s="5" t="s">
        <v>107</v>
      </c>
      <c r="C10" s="45">
        <v>6.4782499999999996E-3</v>
      </c>
      <c r="D10" s="53">
        <v>6.4782499999999996E-3</v>
      </c>
      <c r="E10" s="53">
        <v>5.2163166000000014E-3</v>
      </c>
      <c r="F10" s="53">
        <v>5.0777506999999996E-3</v>
      </c>
      <c r="G10" s="53">
        <v>2.3976225E-3</v>
      </c>
    </row>
    <row r="11" spans="1:15" ht="15.75" customHeight="1" x14ac:dyDescent="0.25">
      <c r="B11" s="5" t="s">
        <v>119</v>
      </c>
      <c r="C11" s="45">
        <v>1.7230851999999999E-3</v>
      </c>
      <c r="D11" s="53">
        <v>1.7230851999999999E-3</v>
      </c>
      <c r="E11" s="53">
        <v>2.5737664E-3</v>
      </c>
      <c r="F11" s="53">
        <v>2.8071770000000001E-4</v>
      </c>
      <c r="G11" s="53">
        <v>4.1129897999999998E-4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0.90798535650000001</v>
      </c>
      <c r="D14" s="54">
        <v>0.87176858063600005</v>
      </c>
      <c r="E14" s="54">
        <v>0.87176858063600005</v>
      </c>
      <c r="F14" s="54">
        <v>0.44194822078700002</v>
      </c>
      <c r="G14" s="54">
        <v>0.44194822078700002</v>
      </c>
      <c r="H14" s="45">
        <v>0.25800000000000001</v>
      </c>
      <c r="I14" s="55">
        <v>0.25800000000000001</v>
      </c>
      <c r="J14" s="55">
        <v>0.25800000000000001</v>
      </c>
      <c r="K14" s="55">
        <v>0.25800000000000001</v>
      </c>
      <c r="L14" s="45">
        <v>0.18099999999999999</v>
      </c>
      <c r="M14" s="55">
        <v>0.18099999999999999</v>
      </c>
      <c r="N14" s="55">
        <v>0.18099999999999999</v>
      </c>
      <c r="O14" s="55">
        <v>0.18099999999999999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0.55065407534692057</v>
      </c>
      <c r="D15" s="52">
        <f t="shared" si="0"/>
        <v>0.52869015810676667</v>
      </c>
      <c r="E15" s="52">
        <f t="shared" si="0"/>
        <v>0.52869015810676667</v>
      </c>
      <c r="F15" s="52">
        <f t="shared" si="0"/>
        <v>0.26802259213382168</v>
      </c>
      <c r="G15" s="52">
        <f t="shared" si="0"/>
        <v>0.26802259213382168</v>
      </c>
      <c r="H15" s="52">
        <f t="shared" si="0"/>
        <v>0.15646590600000002</v>
      </c>
      <c r="I15" s="52">
        <f t="shared" si="0"/>
        <v>0.15646590600000002</v>
      </c>
      <c r="J15" s="52">
        <f t="shared" si="0"/>
        <v>0.15646590600000002</v>
      </c>
      <c r="K15" s="52">
        <f t="shared" si="0"/>
        <v>0.15646590600000002</v>
      </c>
      <c r="L15" s="52">
        <f t="shared" si="0"/>
        <v>0.109768717</v>
      </c>
      <c r="M15" s="52">
        <f t="shared" si="0"/>
        <v>0.109768717</v>
      </c>
      <c r="N15" s="52">
        <f t="shared" si="0"/>
        <v>0.109768717</v>
      </c>
      <c r="O15" s="52">
        <f t="shared" si="0"/>
        <v>0.109768717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/Px8H4tNtv81TI21YIxRgSB0zE2Ohqo8eeJxMqUwSj3MKwosdlkW/giC5V0Lc/vBW4kJgXe+UAqTiXYeH8upJg==" saltValue="jn9XKNIX/R4icdF//df5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0.78232185360000006</v>
      </c>
      <c r="D2" s="53">
        <v>0.63867821000000002</v>
      </c>
      <c r="E2" s="53"/>
      <c r="F2" s="53"/>
      <c r="G2" s="53"/>
    </row>
    <row r="3" spans="1:7" x14ac:dyDescent="0.25">
      <c r="B3" s="3" t="s">
        <v>127</v>
      </c>
      <c r="C3" s="53">
        <v>2.4637365000000001E-2</v>
      </c>
      <c r="D3" s="53">
        <v>6.6391749E-2</v>
      </c>
      <c r="E3" s="53"/>
      <c r="F3" s="53"/>
      <c r="G3" s="53"/>
    </row>
    <row r="4" spans="1:7" x14ac:dyDescent="0.25">
      <c r="B4" s="3" t="s">
        <v>126</v>
      </c>
      <c r="C4" s="53">
        <v>0.19304075000000001</v>
      </c>
      <c r="D4" s="53">
        <v>0.27203475999999999</v>
      </c>
      <c r="E4" s="53">
        <v>0.92026948928832997</v>
      </c>
      <c r="F4" s="53">
        <v>0.66487014293670699</v>
      </c>
      <c r="G4" s="53"/>
    </row>
    <row r="5" spans="1:7" x14ac:dyDescent="0.25">
      <c r="B5" s="3" t="s">
        <v>125</v>
      </c>
      <c r="C5" s="52">
        <v>0</v>
      </c>
      <c r="D5" s="52">
        <v>2.2895295999999999E-2</v>
      </c>
      <c r="E5" s="52">
        <f>1-SUM(E2:E4)</f>
        <v>7.9730510711670033E-2</v>
      </c>
      <c r="F5" s="52">
        <f>1-SUM(F2:F4)</f>
        <v>0.33512985706329301</v>
      </c>
      <c r="G5" s="52">
        <f>1-SUM(G2:G4)</f>
        <v>1</v>
      </c>
    </row>
  </sheetData>
  <sheetProtection algorithmName="SHA-512" hashValue="xu9NeQNM4gA5VvpnPKhRXxez6M0TD4qyNa7BsrFLIr73axBdRGevczz05mE+9O555yNqp/gdLJMhNuiCalQDdg==" saltValue="q3aUfdpI0S1IsVbqSZJh+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23C4Cp6eUHGqwyGfHbz3pv4hqTswynVoz15emNqoMwVn/e7pruKx5zCPUrtaAIgf7yf1F9p0AKlE4JL0Q63uOQ==" saltValue="HiI+quwILn1XcIE7zwqcq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D1NwbC5/7JeHms6HenSVidmWvImxzADZhUuTW9ULRkYuZeKCQApGlIEoaDSuoIUN8XERVYvlTsKS4kHVmlmxdg==" saltValue="XaaXyFmfmB62u2HW7pGei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LNljvBrOuXlliMA9uPRDO+Gx2rGteZWrKzqAZFgj/jo9FvyPInY2TkbO0YDCkLUrmTNMnor0H/VFVPczImRTLQ==" saltValue="ewa28u+YO5WxqDDuhjbp1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7h3ZJpPa/T+eXDG4dmVOmToakEpZsLbfY/kybPrzkkCT4FQ7U4kgq1nWbvlv7N59fAMRkpNZClHYOKeye4n3Iw==" saltValue="E401tsf2GUoOsgbiftWHf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2024-03-18T01:05:15Z</dcterms:modified>
</cp:coreProperties>
</file>